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struzioni" sheetId="1" state="visible" r:id="rId1"/>
    <sheet name="Commesse" sheetId="2" state="visible" r:id="rId2"/>
    <sheet name="Piano mese per mese" sheetId="3" state="visible" r:id="rId3"/>
    <sheet name="Mese per mese" sheetId="4" state="visible" r:id="rId4"/>
    <sheet name="13 settiman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dd/mm/yyyy"/>
    <numFmt numFmtId="166" formatCode="#,##0 &quot;€&quot;;[Red]-#,##0 &quot;€&quot;"/>
    <numFmt numFmtId="167" formatCode="0 &quot;gg&quot;"/>
  </numFmts>
  <fonts count="6">
    <font>
      <name val="Calibri"/>
      <family val="2"/>
      <color theme="1"/>
      <sz val="11"/>
      <scheme val="minor"/>
    </font>
    <font>
      <name val="Calibri"/>
      <b val="1"/>
      <color rgb="000F1222"/>
      <sz val="16"/>
    </font>
    <font>
      <name val="Calibri"/>
      <color rgb="006B7280"/>
      <sz val="11"/>
    </font>
    <font>
      <name val="Calibri"/>
      <b val="1"/>
      <color rgb="000F1222"/>
    </font>
    <font>
      <name val="Calibri"/>
      <color rgb="001F3A93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787FF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bottom style="thin">
        <color rgb="00E7E8EE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4" fillId="2" borderId="1" pivotButton="0" quotePrefix="0" xfId="0"/>
    <xf numFmtId="165" fontId="4" fillId="2" borderId="1" pivotButton="0" quotePrefix="0" xfId="0"/>
    <xf numFmtId="166" fontId="4" fillId="2" borderId="1" pivotButton="0" quotePrefix="0" xfId="0"/>
    <xf numFmtId="1" fontId="4" fillId="2" borderId="1" pivotButton="0" quotePrefix="0" xfId="0"/>
    <xf numFmtId="9" fontId="4" fillId="2" borderId="1" pivotButton="0" quotePrefix="0" xfId="0"/>
    <xf numFmtId="167" fontId="4" fillId="2" borderId="1" pivotButton="0" quotePrefix="0" xfId="0"/>
    <xf numFmtId="166" fontId="0" fillId="4" borderId="1" pivotButton="0" quotePrefix="0" xfId="0"/>
    <xf numFmtId="9" fontId="0" fillId="4" borderId="1" pivotButton="0" quotePrefix="0" xfId="0"/>
    <xf numFmtId="167" fontId="0" fillId="4" borderId="1" pivotButton="0" quotePrefix="0" xfId="0"/>
    <xf numFmtId="165" fontId="0" fillId="4" borderId="1" pivotButton="0" quotePrefix="0" xfId="0"/>
    <xf numFmtId="1" fontId="0" fillId="4" borderId="1" pivotButton="0" quotePrefix="0" xfId="0"/>
    <xf numFmtId="0" fontId="0" fillId="4" borderId="1" pivotButton="0" quotePrefix="0" xfId="0"/>
    <xf numFmtId="166" fontId="3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165" fontId="4" fillId="2" borderId="0" pivotButton="0" quotePrefix="0" xfId="0"/>
    <xf numFmtId="166" fontId="4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Cash flow delle commesse</t>
        </is>
      </c>
    </row>
    <row r="2">
      <c r="A2" s="2" t="inlineStr">
        <is>
          <t>Quanta cassa assorbono le tue commesse, quando la restituiscono, e cosa entra ed esce nelle prossime 13 settimane.</t>
        </is>
      </c>
    </row>
    <row r="3">
      <c r="A3" s="3" t="inlineStr"/>
    </row>
    <row r="4">
      <c r="A4" s="4" t="inlineStr">
        <is>
          <t>Come si usa</t>
        </is>
      </c>
    </row>
    <row r="5">
      <c r="A5" s="3" t="inlineStr">
        <is>
          <t>1. Nel foglio «Commesse» scrivi una riga per commessa, fino a 10. Le celle gialle sono da compilare, le grigie si calcolano.</t>
        </is>
      </c>
    </row>
    <row r="6">
      <c r="A6" s="3" t="inlineStr">
        <is>
          <t>2. Le tre righe di esempio (Alfa Srl, Beta Spa, Gamma Srl) sono inventate: scrivici sopra o cancella le celle gialle.</t>
        </is>
      </c>
    </row>
    <row r="7">
      <c r="A7" s="3" t="inlineStr">
        <is>
          <t>3. Nel foglio «13 settimane» scrivi la data da cui partire (di base oggi) e, se vuoi, la cassa in banca: vedi entrate, uscite e saldo settimana per settimana.</t>
        </is>
      </c>
    </row>
    <row r="8">
      <c r="A8" s="3" t="inlineStr">
        <is>
          <t>4. «Mese per mese» mostra il saldo di ogni commessa a fine mese, dall'inizio. «Piano mese per mese» mette in fila uscite e fatture: non serve toccarlo.</t>
        </is>
      </c>
    </row>
    <row r="9">
      <c r="A9" s="3" t="inlineStr"/>
    </row>
    <row r="10">
      <c r="A10" s="4" t="inlineStr">
        <is>
          <t>Le regole del calcolo (le stesse del simulatore su talete365.com)</t>
        </is>
      </c>
    </row>
    <row r="11">
      <c r="A11" s="3" t="inlineStr">
        <is>
          <t>Costo a preventivo = valore × (1 − margine a preventivo). Costo interno = costo × (1 − quota esterni); costo esterno = costo × quota esterni.</t>
        </is>
      </c>
    </row>
    <row r="12">
      <c r="A12" s="3" t="inlineStr">
        <is>
          <t>Costo a finire = costo interno × (1 + sforamento delle ore) + costo esterno. Margine a finire = ricavo − costo a finire.</t>
        </is>
      </c>
    </row>
    <row r="13">
      <c r="A13" s="3" t="inlineStr">
        <is>
          <t>Ricavo: il valore, a corpo e a canone. A consuntivo le ore in più si fatturano: valore × (1 + sforamento × (1 − quota esterni)).</t>
        </is>
      </c>
    </row>
    <row r="14">
      <c r="A14" s="3" t="inlineStr">
        <is>
          <t>Il lavoro si distribuisce in parti uguali sui mesi di durata. I costi interni si pagano a fine mese (ogni 30 giorni dall'inizio); quelli esterni ai termini dei fornitori.</t>
        </is>
      </c>
    </row>
    <row r="15">
      <c r="A15" s="3" t="inlineStr">
        <is>
          <t>Le fatture: anticipo alla firma; SAL a fine mese; 3 tappe a un terzo, a due terzi e alla fine della durata (30%, 30%, 40% del resto); tutto a fine lavori; canone a inizio o a fine mese. A ogni data si aggiungono i giorni fra lavoro e fattura.</t>
        </is>
      </c>
    </row>
    <row r="16">
      <c r="A16" s="3" t="inlineStr">
        <is>
          <t>Incasso di una fattura = data della fattura + termini del cliente + ritardo medio. Lock-up = giorni per fatturare + termini + ritardo.</t>
        </is>
      </c>
    </row>
    <row r="17">
      <c r="A17" s="3" t="inlineStr">
        <is>
          <t>Mese di 30 giorni. Importi IVA esclusa: l'IVA sposta la cassa ma non il margine, e qui non c'è.</t>
        </is>
      </c>
    </row>
    <row r="18">
      <c r="A18" s="3" t="inlineStr"/>
    </row>
    <row r="19">
      <c r="A19" s="4" t="inlineStr">
        <is>
          <t>Una differenza col simulatore online</t>
        </is>
      </c>
    </row>
    <row r="20">
      <c r="A20" s="3" t="inlineStr">
        <is>
          <t>Qui il picco di cassa e il costo della cassa ferma si calcolano sui saldi di fine mese. Il simulatore su talete365.com/cash-flow-commessa segue la cassa giorno per giorno: se un incasso arriva a metà mese, i due numeri possono essere un po' diversi.</t>
        </is>
      </c>
    </row>
    <row r="21">
      <c r="A21" s="3" t="inlineStr"/>
    </row>
    <row r="22">
      <c r="A22" s="4" t="inlineStr">
        <is>
          <t>Le scelte ammesse</t>
        </is>
      </c>
    </row>
    <row r="23">
      <c r="A23" s="3" t="inlineStr">
        <is>
          <t>Prezzo: A corpo, A consuntivo, A canone.</t>
        </is>
      </c>
    </row>
    <row r="24">
      <c r="A24" s="3" t="inlineStr">
        <is>
          <t>Fatture: SAL mensile, 3 tappe (30/30/40), Fine lavori, Canone anticipato, Canone posticipato. Col prezzo a canone si sceglie un canone, con gli altri prezzi uno degli altri tre.</t>
        </is>
      </c>
    </row>
    <row r="25">
      <c r="A25" s="3" t="inlineStr"/>
    </row>
    <row r="26">
      <c r="A26" s="2" t="inlineStr">
        <is>
          <t>Il file non contiene macro. Lo strumento online: https://talete365.com/cash-flow-commessa/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14" customWidth="1" min="4" max="4"/>
    <col width="9" customWidth="1" min="5" max="5"/>
    <col width="11" customWidth="1" min="6" max="6"/>
    <col width="12" customWidth="1" min="7" max="7"/>
    <col width="14" customWidth="1" min="8" max="8"/>
    <col width="10" customWidth="1" min="9" max="9"/>
    <col width="19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1" customWidth="1" min="21" max="21"/>
    <col width="10" customWidth="1" min="22" max="22"/>
    <col width="12" customWidth="1" min="23" max="23"/>
    <col width="12" customWidth="1" min="24" max="24"/>
    <col width="13" customWidth="1" min="25" max="25"/>
    <col width="13" customWidth="1" min="26" max="26"/>
    <col width="13" customWidth="1" min="27" max="27"/>
    <col width="14" customWidth="1" min="28" max="28"/>
    <col width="9" customWidth="1" min="29" max="29"/>
    <col width="13" customWidth="1" min="30" max="30"/>
    <col width="44" customWidth="1" min="31" max="31"/>
  </cols>
  <sheetData>
    <row r="1">
      <c r="A1" s="5" t="inlineStr">
        <is>
          <t>Commesse</t>
        </is>
      </c>
    </row>
    <row r="2">
      <c r="A2" s="6" t="inlineStr">
        <is>
          <t>Una riga per commessa: le celle gialle sono da compilare, le altre si calcolano. Importi IVA esclusa.</t>
        </is>
      </c>
    </row>
    <row r="3">
      <c r="A3" s="7" t="inlineStr">
        <is>
          <t>Costo del denaro, all'anno</t>
        </is>
      </c>
      <c r="C3" s="8" t="n">
        <v>0.06</v>
      </c>
      <c r="D3" s="6" t="inlineStr">
        <is>
          <t>Il tasso che paghi sul fido o sull'anticipo fatture: dà un prezzo ai giorni sotto zero.</t>
        </is>
      </c>
    </row>
    <row r="5" ht="45" customHeight="1">
      <c r="A5" s="9" t="inlineStr">
        <is>
          <t>N.</t>
        </is>
      </c>
      <c r="B5" s="9" t="inlineStr">
        <is>
          <t>Nome della commessa</t>
        </is>
      </c>
      <c r="C5" s="9" t="inlineStr">
        <is>
          <t>Data di inizio</t>
        </is>
      </c>
      <c r="D5" s="9" t="inlineStr">
        <is>
          <t>Valore (IVA esclusa)</t>
        </is>
      </c>
      <c r="E5" s="9" t="inlineStr">
        <is>
          <t>Durata (mesi)</t>
        </is>
      </c>
      <c r="F5" s="9" t="inlineStr">
        <is>
          <t>Margine a preventivo</t>
        </is>
      </c>
      <c r="G5" s="9" t="inlineStr">
        <is>
          <t>Costi esterni (% dei costi)</t>
        </is>
      </c>
      <c r="H5" s="9" t="inlineStr">
        <is>
          <t>Prezzo</t>
        </is>
      </c>
      <c r="I5" s="9" t="inlineStr">
        <is>
          <t>Anticipo alla firma</t>
        </is>
      </c>
      <c r="J5" s="9" t="inlineStr">
        <is>
          <t>Fatture</t>
        </is>
      </c>
      <c r="K5" s="9" t="inlineStr">
        <is>
          <t>Giorni fra lavoro e fattura</t>
        </is>
      </c>
      <c r="L5" s="9" t="inlineStr">
        <is>
          <t>Termini del cliente (giorni)</t>
        </is>
      </c>
      <c r="M5" s="9" t="inlineStr">
        <is>
          <t>Ritardo medio (giorni)</t>
        </is>
      </c>
      <c r="N5" s="9" t="inlineStr">
        <is>
          <t>Termini dei fornitori (giorni)</t>
        </is>
      </c>
      <c r="O5" s="9" t="inlineStr">
        <is>
          <t>Sforamento delle ore</t>
        </is>
      </c>
      <c r="P5" s="9" t="inlineStr">
        <is>
          <t>Ricavo</t>
        </is>
      </c>
      <c r="Q5" s="9" t="inlineStr">
        <is>
          <t>Costo interno</t>
        </is>
      </c>
      <c r="R5" s="9" t="inlineStr">
        <is>
          <t>Costo esterno</t>
        </is>
      </c>
      <c r="S5" s="9" t="inlineStr">
        <is>
          <t>Costo a finire</t>
        </is>
      </c>
      <c r="T5" s="9" t="inlineStr">
        <is>
          <t>Margine a finire</t>
        </is>
      </c>
      <c r="U5" s="9" t="inlineStr">
        <is>
          <t>Margine a finire %</t>
        </is>
      </c>
      <c r="V5" s="9" t="inlineStr">
        <is>
          <t>Lock-up (giorni)</t>
        </is>
      </c>
      <c r="W5" s="9" t="inlineStr">
        <is>
          <t>Anticipo</t>
        </is>
      </c>
      <c r="X5" s="9" t="inlineStr">
        <is>
          <t>Incasso dell'anticipo</t>
        </is>
      </c>
      <c r="Y5" s="9" t="inlineStr">
        <is>
          <t>Saldo a 30 giorni dall'inizio</t>
        </is>
      </c>
      <c r="Z5" s="9" t="inlineStr">
        <is>
          <t>Saldo a 60 giorni</t>
        </is>
      </c>
      <c r="AA5" s="9" t="inlineStr">
        <is>
          <t>Saldo a 90 giorni</t>
        </is>
      </c>
      <c r="AB5" s="9" t="inlineStr">
        <is>
          <t>Picco di cassa (fine mese)</t>
        </is>
      </c>
      <c r="AC5" s="9" t="inlineStr">
        <is>
          <t>Mese del picco</t>
        </is>
      </c>
      <c r="AD5" s="9" t="inlineStr">
        <is>
          <t>Costo della cassa ferma (stima)</t>
        </is>
      </c>
      <c r="AE5" s="9" t="inlineStr">
        <is>
          <t>Controllo</t>
        </is>
      </c>
    </row>
    <row r="6">
      <c r="A6" s="7" t="n">
        <v>1</v>
      </c>
      <c r="B6" s="10" t="inlineStr">
        <is>
          <t>Esempio · Alfa Srl, progetto IT</t>
        </is>
      </c>
      <c r="C6" s="11">
        <f>TODAY()-60</f>
        <v/>
      </c>
      <c r="D6" s="12" t="n">
        <v>120000</v>
      </c>
      <c r="E6" s="13" t="n">
        <v>6</v>
      </c>
      <c r="F6" s="14" t="n">
        <v>0.25</v>
      </c>
      <c r="G6" s="14" t="n">
        <v>0.2</v>
      </c>
      <c r="H6" s="10" t="inlineStr">
        <is>
          <t>A corpo</t>
        </is>
      </c>
      <c r="I6" s="14" t="n">
        <v>0.2</v>
      </c>
      <c r="J6" s="10" t="inlineStr">
        <is>
          <t>3 tappe (30/30/40)</t>
        </is>
      </c>
      <c r="K6" s="15" t="n">
        <v>15</v>
      </c>
      <c r="L6" s="15" t="n">
        <v>60</v>
      </c>
      <c r="M6" s="15" t="n">
        <v>15</v>
      </c>
      <c r="N6" s="15" t="n">
        <v>60</v>
      </c>
      <c r="O6" s="14" t="n">
        <v>0</v>
      </c>
      <c r="P6" s="16">
        <f>IF($D6="","",IF($H6="A consuntivo",$D6*(1+$O6*(1-$G6)),$D6))</f>
        <v/>
      </c>
      <c r="Q6" s="16">
        <f>IF($D6="","",$D6*(1-$F6)*(1-$G6))</f>
        <v/>
      </c>
      <c r="R6" s="16">
        <f>IF($D6="","",$D6*(1-$F6)*$G6)</f>
        <v/>
      </c>
      <c r="S6" s="16">
        <f>IF($D6="","",Q6*(1+$O6)+R6)</f>
        <v/>
      </c>
      <c r="T6" s="16">
        <f>IF($D6="","",P6-S6)</f>
        <v/>
      </c>
      <c r="U6" s="17">
        <f>IF(OR($D6="",P6=0),"",T6/P6)</f>
        <v/>
      </c>
      <c r="V6" s="18">
        <f>IF($D6="","",$K6+$L6+$M6)</f>
        <v/>
      </c>
      <c r="W6" s="16">
        <f>IF($D6="","",IF($H6="A canone",0,P6*$I6))</f>
        <v/>
      </c>
      <c r="X6" s="19">
        <f>IF($D6="","",$C6+$L6+$M6)</f>
        <v/>
      </c>
      <c r="Y6" s="16">
        <f>IF($D6="","",'Mese per mese'!C6)</f>
        <v/>
      </c>
      <c r="Z6" s="16">
        <f>IF($D6="","",'Mese per mese'!D6)</f>
        <v/>
      </c>
      <c r="AA6" s="16">
        <f>IF($D6="","",'Mese per mese'!E6)</f>
        <v/>
      </c>
      <c r="AB6" s="16">
        <f>IF($D6="","",-MIN(0,MIN('Mese per mese'!C6:AL6)))</f>
        <v/>
      </c>
      <c r="AC6" s="20">
        <f>IF(OR($D6="",AB6=0),"",MATCH(-AB6,'Mese per mese'!C6:AL6,0))</f>
        <v/>
      </c>
      <c r="AD6" s="16">
        <f>IF($D6="","",-SUMIF('Mese per mese'!C6:AL6,"&lt;0")*$C$3/12)</f>
        <v/>
      </c>
      <c r="AE6" s="21">
        <f>IF($D6="","",IF(OR($E6&lt;1,$E6&gt;24),"La durata va da 1 a 24 mesi",IF(AND($H6="A canone",LEFT($J6,6)&lt;&gt;"Canone"),"Col prezzo a canone scegli Canone anticipato o posticipato",IF(AND($H6&lt;&gt;"A canone",LEFT($J6,6)="Canone"),"Il canone va col prezzo a canone","OK"))))</f>
        <v/>
      </c>
    </row>
    <row r="7">
      <c r="A7" s="7" t="n">
        <v>2</v>
      </c>
      <c r="B7" s="10" t="inlineStr">
        <is>
          <t>Esempio · Beta Spa, assistenza a canone</t>
        </is>
      </c>
      <c r="C7" s="11">
        <f>TODAY()-120</f>
        <v/>
      </c>
      <c r="D7" s="12" t="n">
        <v>72000</v>
      </c>
      <c r="E7" s="13" t="n">
        <v>12</v>
      </c>
      <c r="F7" s="14" t="n">
        <v>0.3</v>
      </c>
      <c r="G7" s="14" t="n">
        <v>0.2</v>
      </c>
      <c r="H7" s="10" t="inlineStr">
        <is>
          <t>A canone</t>
        </is>
      </c>
      <c r="I7" s="14" t="n">
        <v>0</v>
      </c>
      <c r="J7" s="10" t="inlineStr">
        <is>
          <t>Canone anticipato</t>
        </is>
      </c>
      <c r="K7" s="15" t="n">
        <v>15</v>
      </c>
      <c r="L7" s="15" t="n">
        <v>60</v>
      </c>
      <c r="M7" s="15" t="n">
        <v>15</v>
      </c>
      <c r="N7" s="15" t="n">
        <v>60</v>
      </c>
      <c r="O7" s="14" t="n">
        <v>0</v>
      </c>
      <c r="P7" s="16">
        <f>IF($D7="","",IF($H7="A consuntivo",$D7*(1+$O7*(1-$G7)),$D7))</f>
        <v/>
      </c>
      <c r="Q7" s="16">
        <f>IF($D7="","",$D7*(1-$F7)*(1-$G7))</f>
        <v/>
      </c>
      <c r="R7" s="16">
        <f>IF($D7="","",$D7*(1-$F7)*$G7)</f>
        <v/>
      </c>
      <c r="S7" s="16">
        <f>IF($D7="","",Q7*(1+$O7)+R7)</f>
        <v/>
      </c>
      <c r="T7" s="16">
        <f>IF($D7="","",P7-S7)</f>
        <v/>
      </c>
      <c r="U7" s="17">
        <f>IF(OR($D7="",P7=0),"",T7/P7)</f>
        <v/>
      </c>
      <c r="V7" s="18">
        <f>IF($D7="","",$K7+$L7+$M7)</f>
        <v/>
      </c>
      <c r="W7" s="16">
        <f>IF($D7="","",IF($H7="A canone",0,P7*$I7))</f>
        <v/>
      </c>
      <c r="X7" s="19">
        <f>IF($D7="","",$C7+$L7+$M7)</f>
        <v/>
      </c>
      <c r="Y7" s="16">
        <f>IF($D7="","",'Mese per mese'!C7)</f>
        <v/>
      </c>
      <c r="Z7" s="16">
        <f>IF($D7="","",'Mese per mese'!D7)</f>
        <v/>
      </c>
      <c r="AA7" s="16">
        <f>IF($D7="","",'Mese per mese'!E7)</f>
        <v/>
      </c>
      <c r="AB7" s="16">
        <f>IF($D7="","",-MIN(0,MIN('Mese per mese'!C7:AL7)))</f>
        <v/>
      </c>
      <c r="AC7" s="20">
        <f>IF(OR($D7="",AB7=0),"",MATCH(-AB7,'Mese per mese'!C7:AL7,0))</f>
        <v/>
      </c>
      <c r="AD7" s="16">
        <f>IF($D7="","",-SUMIF('Mese per mese'!C7:AL7,"&lt;0")*$C$3/12)</f>
        <v/>
      </c>
      <c r="AE7" s="21">
        <f>IF($D7="","",IF(OR($E7&lt;1,$E7&gt;24),"La durata va da 1 a 24 mesi",IF(AND($H7="A canone",LEFT($J7,6)&lt;&gt;"Canone"),"Col prezzo a canone scegli Canone anticipato o posticipato",IF(AND($H7&lt;&gt;"A canone",LEFT($J7,6)="Canone"),"Il canone va col prezzo a canone","OK"))))</f>
        <v/>
      </c>
    </row>
    <row r="8">
      <c r="A8" s="7" t="n">
        <v>3</v>
      </c>
      <c r="B8" s="10" t="inlineStr">
        <is>
          <t>Esempio · Gamma Srl, consulenza</t>
        </is>
      </c>
      <c r="C8" s="11">
        <f>TODAY()</f>
        <v/>
      </c>
      <c r="D8" s="12" t="n">
        <v>60000</v>
      </c>
      <c r="E8" s="13" t="n">
        <v>4</v>
      </c>
      <c r="F8" s="14" t="n">
        <v>0.35</v>
      </c>
      <c r="G8" s="14" t="n">
        <v>0.2</v>
      </c>
      <c r="H8" s="10" t="inlineStr">
        <is>
          <t>A consuntivo</t>
        </is>
      </c>
      <c r="I8" s="14" t="n">
        <v>0</v>
      </c>
      <c r="J8" s="10" t="inlineStr">
        <is>
          <t>SAL mensile</t>
        </is>
      </c>
      <c r="K8" s="15" t="n">
        <v>15</v>
      </c>
      <c r="L8" s="15" t="n">
        <v>60</v>
      </c>
      <c r="M8" s="15" t="n">
        <v>15</v>
      </c>
      <c r="N8" s="15" t="n">
        <v>60</v>
      </c>
      <c r="O8" s="14" t="n">
        <v>0</v>
      </c>
      <c r="P8" s="16">
        <f>IF($D8="","",IF($H8="A consuntivo",$D8*(1+$O8*(1-$G8)),$D8))</f>
        <v/>
      </c>
      <c r="Q8" s="16">
        <f>IF($D8="","",$D8*(1-$F8)*(1-$G8))</f>
        <v/>
      </c>
      <c r="R8" s="16">
        <f>IF($D8="","",$D8*(1-$F8)*$G8)</f>
        <v/>
      </c>
      <c r="S8" s="16">
        <f>IF($D8="","",Q8*(1+$O8)+R8)</f>
        <v/>
      </c>
      <c r="T8" s="16">
        <f>IF($D8="","",P8-S8)</f>
        <v/>
      </c>
      <c r="U8" s="17">
        <f>IF(OR($D8="",P8=0),"",T8/P8)</f>
        <v/>
      </c>
      <c r="V8" s="18">
        <f>IF($D8="","",$K8+$L8+$M8)</f>
        <v/>
      </c>
      <c r="W8" s="16">
        <f>IF($D8="","",IF($H8="A canone",0,P8*$I8))</f>
        <v/>
      </c>
      <c r="X8" s="19">
        <f>IF($D8="","",$C8+$L8+$M8)</f>
        <v/>
      </c>
      <c r="Y8" s="16">
        <f>IF($D8="","",'Mese per mese'!C8)</f>
        <v/>
      </c>
      <c r="Z8" s="16">
        <f>IF($D8="","",'Mese per mese'!D8)</f>
        <v/>
      </c>
      <c r="AA8" s="16">
        <f>IF($D8="","",'Mese per mese'!E8)</f>
        <v/>
      </c>
      <c r="AB8" s="16">
        <f>IF($D8="","",-MIN(0,MIN('Mese per mese'!C8:AL8)))</f>
        <v/>
      </c>
      <c r="AC8" s="20">
        <f>IF(OR($D8="",AB8=0),"",MATCH(-AB8,'Mese per mese'!C8:AL8,0))</f>
        <v/>
      </c>
      <c r="AD8" s="16">
        <f>IF($D8="","",-SUMIF('Mese per mese'!C8:AL8,"&lt;0")*$C$3/12)</f>
        <v/>
      </c>
      <c r="AE8" s="21">
        <f>IF($D8="","",IF(OR($E8&lt;1,$E8&gt;24),"La durata va da 1 a 24 mesi",IF(AND($H8="A canone",LEFT($J8,6)&lt;&gt;"Canone"),"Col prezzo a canone scegli Canone anticipato o posticipato",IF(AND($H8&lt;&gt;"A canone",LEFT($J8,6)="Canone"),"Il canone va col prezzo a canone","OK"))))</f>
        <v/>
      </c>
    </row>
    <row r="9">
      <c r="A9" s="7" t="n">
        <v>4</v>
      </c>
      <c r="B9" s="10" t="n"/>
      <c r="C9" s="11" t="n"/>
      <c r="D9" s="12" t="n"/>
      <c r="E9" s="13" t="n"/>
      <c r="F9" s="14" t="n"/>
      <c r="G9" s="14" t="n"/>
      <c r="H9" s="10" t="n"/>
      <c r="I9" s="14" t="n"/>
      <c r="J9" s="10" t="n"/>
      <c r="K9" s="15" t="n"/>
      <c r="L9" s="15" t="n"/>
      <c r="M9" s="15" t="n"/>
      <c r="N9" s="15" t="n"/>
      <c r="O9" s="14" t="n"/>
      <c r="P9" s="16">
        <f>IF($D9="","",IF($H9="A consuntivo",$D9*(1+$O9*(1-$G9)),$D9))</f>
        <v/>
      </c>
      <c r="Q9" s="16">
        <f>IF($D9="","",$D9*(1-$F9)*(1-$G9))</f>
        <v/>
      </c>
      <c r="R9" s="16">
        <f>IF($D9="","",$D9*(1-$F9)*$G9)</f>
        <v/>
      </c>
      <c r="S9" s="16">
        <f>IF($D9="","",Q9*(1+$O9)+R9)</f>
        <v/>
      </c>
      <c r="T9" s="16">
        <f>IF($D9="","",P9-S9)</f>
        <v/>
      </c>
      <c r="U9" s="17">
        <f>IF(OR($D9="",P9=0),"",T9/P9)</f>
        <v/>
      </c>
      <c r="V9" s="18">
        <f>IF($D9="","",$K9+$L9+$M9)</f>
        <v/>
      </c>
      <c r="W9" s="16">
        <f>IF($D9="","",IF($H9="A canone",0,P9*$I9))</f>
        <v/>
      </c>
      <c r="X9" s="19">
        <f>IF($D9="","",$C9+$L9+$M9)</f>
        <v/>
      </c>
      <c r="Y9" s="16">
        <f>IF($D9="","",'Mese per mese'!C9)</f>
        <v/>
      </c>
      <c r="Z9" s="16">
        <f>IF($D9="","",'Mese per mese'!D9)</f>
        <v/>
      </c>
      <c r="AA9" s="16">
        <f>IF($D9="","",'Mese per mese'!E9)</f>
        <v/>
      </c>
      <c r="AB9" s="16">
        <f>IF($D9="","",-MIN(0,MIN('Mese per mese'!C9:AL9)))</f>
        <v/>
      </c>
      <c r="AC9" s="20">
        <f>IF(OR($D9="",AB9=0),"",MATCH(-AB9,'Mese per mese'!C9:AL9,0))</f>
        <v/>
      </c>
      <c r="AD9" s="16">
        <f>IF($D9="","",-SUMIF('Mese per mese'!C9:AL9,"&lt;0")*$C$3/12)</f>
        <v/>
      </c>
      <c r="AE9" s="21">
        <f>IF($D9="","",IF(OR($E9&lt;1,$E9&gt;24),"La durata va da 1 a 24 mesi",IF(AND($H9="A canone",LEFT($J9,6)&lt;&gt;"Canone"),"Col prezzo a canone scegli Canone anticipato o posticipato",IF(AND($H9&lt;&gt;"A canone",LEFT($J9,6)="Canone"),"Il canone va col prezzo a canone","OK"))))</f>
        <v/>
      </c>
    </row>
    <row r="10">
      <c r="A10" s="7" t="n">
        <v>5</v>
      </c>
      <c r="B10" s="10" t="n"/>
      <c r="C10" s="11" t="n"/>
      <c r="D10" s="12" t="n"/>
      <c r="E10" s="13" t="n"/>
      <c r="F10" s="14" t="n"/>
      <c r="G10" s="14" t="n"/>
      <c r="H10" s="10" t="n"/>
      <c r="I10" s="14" t="n"/>
      <c r="J10" s="10" t="n"/>
      <c r="K10" s="15" t="n"/>
      <c r="L10" s="15" t="n"/>
      <c r="M10" s="15" t="n"/>
      <c r="N10" s="15" t="n"/>
      <c r="O10" s="14" t="n"/>
      <c r="P10" s="16">
        <f>IF($D10="","",IF($H10="A consuntivo",$D10*(1+$O10*(1-$G10)),$D10))</f>
        <v/>
      </c>
      <c r="Q10" s="16">
        <f>IF($D10="","",$D10*(1-$F10)*(1-$G10))</f>
        <v/>
      </c>
      <c r="R10" s="16">
        <f>IF($D10="","",$D10*(1-$F10)*$G10)</f>
        <v/>
      </c>
      <c r="S10" s="16">
        <f>IF($D10="","",Q10*(1+$O10)+R10)</f>
        <v/>
      </c>
      <c r="T10" s="16">
        <f>IF($D10="","",P10-S10)</f>
        <v/>
      </c>
      <c r="U10" s="17">
        <f>IF(OR($D10="",P10=0),"",T10/P10)</f>
        <v/>
      </c>
      <c r="V10" s="18">
        <f>IF($D10="","",$K10+$L10+$M10)</f>
        <v/>
      </c>
      <c r="W10" s="16">
        <f>IF($D10="","",IF($H10="A canone",0,P10*$I10))</f>
        <v/>
      </c>
      <c r="X10" s="19">
        <f>IF($D10="","",$C10+$L10+$M10)</f>
        <v/>
      </c>
      <c r="Y10" s="16">
        <f>IF($D10="","",'Mese per mese'!C10)</f>
        <v/>
      </c>
      <c r="Z10" s="16">
        <f>IF($D10="","",'Mese per mese'!D10)</f>
        <v/>
      </c>
      <c r="AA10" s="16">
        <f>IF($D10="","",'Mese per mese'!E10)</f>
        <v/>
      </c>
      <c r="AB10" s="16">
        <f>IF($D10="","",-MIN(0,MIN('Mese per mese'!C10:AL10)))</f>
        <v/>
      </c>
      <c r="AC10" s="20">
        <f>IF(OR($D10="",AB10=0),"",MATCH(-AB10,'Mese per mese'!C10:AL10,0))</f>
        <v/>
      </c>
      <c r="AD10" s="16">
        <f>IF($D10="","",-SUMIF('Mese per mese'!C10:AL10,"&lt;0")*$C$3/12)</f>
        <v/>
      </c>
      <c r="AE10" s="21">
        <f>IF($D10="","",IF(OR($E10&lt;1,$E10&gt;24),"La durata va da 1 a 24 mesi",IF(AND($H10="A canone",LEFT($J10,6)&lt;&gt;"Canone"),"Col prezzo a canone scegli Canone anticipato o posticipato",IF(AND($H10&lt;&gt;"A canone",LEFT($J10,6)="Canone"),"Il canone va col prezzo a canone","OK"))))</f>
        <v/>
      </c>
    </row>
    <row r="11">
      <c r="A11" s="7" t="n">
        <v>6</v>
      </c>
      <c r="B11" s="10" t="n"/>
      <c r="C11" s="11" t="n"/>
      <c r="D11" s="12" t="n"/>
      <c r="E11" s="13" t="n"/>
      <c r="F11" s="14" t="n"/>
      <c r="G11" s="14" t="n"/>
      <c r="H11" s="10" t="n"/>
      <c r="I11" s="14" t="n"/>
      <c r="J11" s="10" t="n"/>
      <c r="K11" s="15" t="n"/>
      <c r="L11" s="15" t="n"/>
      <c r="M11" s="15" t="n"/>
      <c r="N11" s="15" t="n"/>
      <c r="O11" s="14" t="n"/>
      <c r="P11" s="16">
        <f>IF($D11="","",IF($H11="A consuntivo",$D11*(1+$O11*(1-$G11)),$D11))</f>
        <v/>
      </c>
      <c r="Q11" s="16">
        <f>IF($D11="","",$D11*(1-$F11)*(1-$G11))</f>
        <v/>
      </c>
      <c r="R11" s="16">
        <f>IF($D11="","",$D11*(1-$F11)*$G11)</f>
        <v/>
      </c>
      <c r="S11" s="16">
        <f>IF($D11="","",Q11*(1+$O11)+R11)</f>
        <v/>
      </c>
      <c r="T11" s="16">
        <f>IF($D11="","",P11-S11)</f>
        <v/>
      </c>
      <c r="U11" s="17">
        <f>IF(OR($D11="",P11=0),"",T11/P11)</f>
        <v/>
      </c>
      <c r="V11" s="18">
        <f>IF($D11="","",$K11+$L11+$M11)</f>
        <v/>
      </c>
      <c r="W11" s="16">
        <f>IF($D11="","",IF($H11="A canone",0,P11*$I11))</f>
        <v/>
      </c>
      <c r="X11" s="19">
        <f>IF($D11="","",$C11+$L11+$M11)</f>
        <v/>
      </c>
      <c r="Y11" s="16">
        <f>IF($D11="","",'Mese per mese'!C11)</f>
        <v/>
      </c>
      <c r="Z11" s="16">
        <f>IF($D11="","",'Mese per mese'!D11)</f>
        <v/>
      </c>
      <c r="AA11" s="16">
        <f>IF($D11="","",'Mese per mese'!E11)</f>
        <v/>
      </c>
      <c r="AB11" s="16">
        <f>IF($D11="","",-MIN(0,MIN('Mese per mese'!C11:AL11)))</f>
        <v/>
      </c>
      <c r="AC11" s="20">
        <f>IF(OR($D11="",AB11=0),"",MATCH(-AB11,'Mese per mese'!C11:AL11,0))</f>
        <v/>
      </c>
      <c r="AD11" s="16">
        <f>IF($D11="","",-SUMIF('Mese per mese'!C11:AL11,"&lt;0")*$C$3/12)</f>
        <v/>
      </c>
      <c r="AE11" s="21">
        <f>IF($D11="","",IF(OR($E11&lt;1,$E11&gt;24),"La durata va da 1 a 24 mesi",IF(AND($H11="A canone",LEFT($J11,6)&lt;&gt;"Canone"),"Col prezzo a canone scegli Canone anticipato o posticipato",IF(AND($H11&lt;&gt;"A canone",LEFT($J11,6)="Canone"),"Il canone va col prezzo a canone","OK"))))</f>
        <v/>
      </c>
    </row>
    <row r="12">
      <c r="A12" s="7" t="n">
        <v>7</v>
      </c>
      <c r="B12" s="10" t="n"/>
      <c r="C12" s="11" t="n"/>
      <c r="D12" s="12" t="n"/>
      <c r="E12" s="13" t="n"/>
      <c r="F12" s="14" t="n"/>
      <c r="G12" s="14" t="n"/>
      <c r="H12" s="10" t="n"/>
      <c r="I12" s="14" t="n"/>
      <c r="J12" s="10" t="n"/>
      <c r="K12" s="15" t="n"/>
      <c r="L12" s="15" t="n"/>
      <c r="M12" s="15" t="n"/>
      <c r="N12" s="15" t="n"/>
      <c r="O12" s="14" t="n"/>
      <c r="P12" s="16">
        <f>IF($D12="","",IF($H12="A consuntivo",$D12*(1+$O12*(1-$G12)),$D12))</f>
        <v/>
      </c>
      <c r="Q12" s="16">
        <f>IF($D12="","",$D12*(1-$F12)*(1-$G12))</f>
        <v/>
      </c>
      <c r="R12" s="16">
        <f>IF($D12="","",$D12*(1-$F12)*$G12)</f>
        <v/>
      </c>
      <c r="S12" s="16">
        <f>IF($D12="","",Q12*(1+$O12)+R12)</f>
        <v/>
      </c>
      <c r="T12" s="16">
        <f>IF($D12="","",P12-S12)</f>
        <v/>
      </c>
      <c r="U12" s="17">
        <f>IF(OR($D12="",P12=0),"",T12/P12)</f>
        <v/>
      </c>
      <c r="V12" s="18">
        <f>IF($D12="","",$K12+$L12+$M12)</f>
        <v/>
      </c>
      <c r="W12" s="16">
        <f>IF($D12="","",IF($H12="A canone",0,P12*$I12))</f>
        <v/>
      </c>
      <c r="X12" s="19">
        <f>IF($D12="","",$C12+$L12+$M12)</f>
        <v/>
      </c>
      <c r="Y12" s="16">
        <f>IF($D12="","",'Mese per mese'!C12)</f>
        <v/>
      </c>
      <c r="Z12" s="16">
        <f>IF($D12="","",'Mese per mese'!D12)</f>
        <v/>
      </c>
      <c r="AA12" s="16">
        <f>IF($D12="","",'Mese per mese'!E12)</f>
        <v/>
      </c>
      <c r="AB12" s="16">
        <f>IF($D12="","",-MIN(0,MIN('Mese per mese'!C12:AL12)))</f>
        <v/>
      </c>
      <c r="AC12" s="20">
        <f>IF(OR($D12="",AB12=0),"",MATCH(-AB12,'Mese per mese'!C12:AL12,0))</f>
        <v/>
      </c>
      <c r="AD12" s="16">
        <f>IF($D12="","",-SUMIF('Mese per mese'!C12:AL12,"&lt;0")*$C$3/12)</f>
        <v/>
      </c>
      <c r="AE12" s="21">
        <f>IF($D12="","",IF(OR($E12&lt;1,$E12&gt;24),"La durata va da 1 a 24 mesi",IF(AND($H12="A canone",LEFT($J12,6)&lt;&gt;"Canone"),"Col prezzo a canone scegli Canone anticipato o posticipato",IF(AND($H12&lt;&gt;"A canone",LEFT($J12,6)="Canone"),"Il canone va col prezzo a canone","OK"))))</f>
        <v/>
      </c>
    </row>
    <row r="13">
      <c r="A13" s="7" t="n">
        <v>8</v>
      </c>
      <c r="B13" s="10" t="n"/>
      <c r="C13" s="11" t="n"/>
      <c r="D13" s="12" t="n"/>
      <c r="E13" s="13" t="n"/>
      <c r="F13" s="14" t="n"/>
      <c r="G13" s="14" t="n"/>
      <c r="H13" s="10" t="n"/>
      <c r="I13" s="14" t="n"/>
      <c r="J13" s="10" t="n"/>
      <c r="K13" s="15" t="n"/>
      <c r="L13" s="15" t="n"/>
      <c r="M13" s="15" t="n"/>
      <c r="N13" s="15" t="n"/>
      <c r="O13" s="14" t="n"/>
      <c r="P13" s="16">
        <f>IF($D13="","",IF($H13="A consuntivo",$D13*(1+$O13*(1-$G13)),$D13))</f>
        <v/>
      </c>
      <c r="Q13" s="16">
        <f>IF($D13="","",$D13*(1-$F13)*(1-$G13))</f>
        <v/>
      </c>
      <c r="R13" s="16">
        <f>IF($D13="","",$D13*(1-$F13)*$G13)</f>
        <v/>
      </c>
      <c r="S13" s="16">
        <f>IF($D13="","",Q13*(1+$O13)+R13)</f>
        <v/>
      </c>
      <c r="T13" s="16">
        <f>IF($D13="","",P13-S13)</f>
        <v/>
      </c>
      <c r="U13" s="17">
        <f>IF(OR($D13="",P13=0),"",T13/P13)</f>
        <v/>
      </c>
      <c r="V13" s="18">
        <f>IF($D13="","",$K13+$L13+$M13)</f>
        <v/>
      </c>
      <c r="W13" s="16">
        <f>IF($D13="","",IF($H13="A canone",0,P13*$I13))</f>
        <v/>
      </c>
      <c r="X13" s="19">
        <f>IF($D13="","",$C13+$L13+$M13)</f>
        <v/>
      </c>
      <c r="Y13" s="16">
        <f>IF($D13="","",'Mese per mese'!C13)</f>
        <v/>
      </c>
      <c r="Z13" s="16">
        <f>IF($D13="","",'Mese per mese'!D13)</f>
        <v/>
      </c>
      <c r="AA13" s="16">
        <f>IF($D13="","",'Mese per mese'!E13)</f>
        <v/>
      </c>
      <c r="AB13" s="16">
        <f>IF($D13="","",-MIN(0,MIN('Mese per mese'!C13:AL13)))</f>
        <v/>
      </c>
      <c r="AC13" s="20">
        <f>IF(OR($D13="",AB13=0),"",MATCH(-AB13,'Mese per mese'!C13:AL13,0))</f>
        <v/>
      </c>
      <c r="AD13" s="16">
        <f>IF($D13="","",-SUMIF('Mese per mese'!C13:AL13,"&lt;0")*$C$3/12)</f>
        <v/>
      </c>
      <c r="AE13" s="21">
        <f>IF($D13="","",IF(OR($E13&lt;1,$E13&gt;24),"La durata va da 1 a 24 mesi",IF(AND($H13="A canone",LEFT($J13,6)&lt;&gt;"Canone"),"Col prezzo a canone scegli Canone anticipato o posticipato",IF(AND($H13&lt;&gt;"A canone",LEFT($J13,6)="Canone"),"Il canone va col prezzo a canone","OK"))))</f>
        <v/>
      </c>
    </row>
    <row r="14">
      <c r="A14" s="7" t="n">
        <v>9</v>
      </c>
      <c r="B14" s="10" t="n"/>
      <c r="C14" s="11" t="n"/>
      <c r="D14" s="12" t="n"/>
      <c r="E14" s="13" t="n"/>
      <c r="F14" s="14" t="n"/>
      <c r="G14" s="14" t="n"/>
      <c r="H14" s="10" t="n"/>
      <c r="I14" s="14" t="n"/>
      <c r="J14" s="10" t="n"/>
      <c r="K14" s="15" t="n"/>
      <c r="L14" s="15" t="n"/>
      <c r="M14" s="15" t="n"/>
      <c r="N14" s="15" t="n"/>
      <c r="O14" s="14" t="n"/>
      <c r="P14" s="16">
        <f>IF($D14="","",IF($H14="A consuntivo",$D14*(1+$O14*(1-$G14)),$D14))</f>
        <v/>
      </c>
      <c r="Q14" s="16">
        <f>IF($D14="","",$D14*(1-$F14)*(1-$G14))</f>
        <v/>
      </c>
      <c r="R14" s="16">
        <f>IF($D14="","",$D14*(1-$F14)*$G14)</f>
        <v/>
      </c>
      <c r="S14" s="16">
        <f>IF($D14="","",Q14*(1+$O14)+R14)</f>
        <v/>
      </c>
      <c r="T14" s="16">
        <f>IF($D14="","",P14-S14)</f>
        <v/>
      </c>
      <c r="U14" s="17">
        <f>IF(OR($D14="",P14=0),"",T14/P14)</f>
        <v/>
      </c>
      <c r="V14" s="18">
        <f>IF($D14="","",$K14+$L14+$M14)</f>
        <v/>
      </c>
      <c r="W14" s="16">
        <f>IF($D14="","",IF($H14="A canone",0,P14*$I14))</f>
        <v/>
      </c>
      <c r="X14" s="19">
        <f>IF($D14="","",$C14+$L14+$M14)</f>
        <v/>
      </c>
      <c r="Y14" s="16">
        <f>IF($D14="","",'Mese per mese'!C14)</f>
        <v/>
      </c>
      <c r="Z14" s="16">
        <f>IF($D14="","",'Mese per mese'!D14)</f>
        <v/>
      </c>
      <c r="AA14" s="16">
        <f>IF($D14="","",'Mese per mese'!E14)</f>
        <v/>
      </c>
      <c r="AB14" s="16">
        <f>IF($D14="","",-MIN(0,MIN('Mese per mese'!C14:AL14)))</f>
        <v/>
      </c>
      <c r="AC14" s="20">
        <f>IF(OR($D14="",AB14=0),"",MATCH(-AB14,'Mese per mese'!C14:AL14,0))</f>
        <v/>
      </c>
      <c r="AD14" s="16">
        <f>IF($D14="","",-SUMIF('Mese per mese'!C14:AL14,"&lt;0")*$C$3/12)</f>
        <v/>
      </c>
      <c r="AE14" s="21">
        <f>IF($D14="","",IF(OR($E14&lt;1,$E14&gt;24),"La durata va da 1 a 24 mesi",IF(AND($H14="A canone",LEFT($J14,6)&lt;&gt;"Canone"),"Col prezzo a canone scegli Canone anticipato o posticipato",IF(AND($H14&lt;&gt;"A canone",LEFT($J14,6)="Canone"),"Il canone va col prezzo a canone","OK"))))</f>
        <v/>
      </c>
    </row>
    <row r="15">
      <c r="A15" s="7" t="n">
        <v>10</v>
      </c>
      <c r="B15" s="10" t="n"/>
      <c r="C15" s="11" t="n"/>
      <c r="D15" s="12" t="n"/>
      <c r="E15" s="13" t="n"/>
      <c r="F15" s="14" t="n"/>
      <c r="G15" s="14" t="n"/>
      <c r="H15" s="10" t="n"/>
      <c r="I15" s="14" t="n"/>
      <c r="J15" s="10" t="n"/>
      <c r="K15" s="15" t="n"/>
      <c r="L15" s="15" t="n"/>
      <c r="M15" s="15" t="n"/>
      <c r="N15" s="15" t="n"/>
      <c r="O15" s="14" t="n"/>
      <c r="P15" s="16">
        <f>IF($D15="","",IF($H15="A consuntivo",$D15*(1+$O15*(1-$G15)),$D15))</f>
        <v/>
      </c>
      <c r="Q15" s="16">
        <f>IF($D15="","",$D15*(1-$F15)*(1-$G15))</f>
        <v/>
      </c>
      <c r="R15" s="16">
        <f>IF($D15="","",$D15*(1-$F15)*$G15)</f>
        <v/>
      </c>
      <c r="S15" s="16">
        <f>IF($D15="","",Q15*(1+$O15)+R15)</f>
        <v/>
      </c>
      <c r="T15" s="16">
        <f>IF($D15="","",P15-S15)</f>
        <v/>
      </c>
      <c r="U15" s="17">
        <f>IF(OR($D15="",P15=0),"",T15/P15)</f>
        <v/>
      </c>
      <c r="V15" s="18">
        <f>IF($D15="","",$K15+$L15+$M15)</f>
        <v/>
      </c>
      <c r="W15" s="16">
        <f>IF($D15="","",IF($H15="A canone",0,P15*$I15))</f>
        <v/>
      </c>
      <c r="X15" s="19">
        <f>IF($D15="","",$C15+$L15+$M15)</f>
        <v/>
      </c>
      <c r="Y15" s="16">
        <f>IF($D15="","",'Mese per mese'!C15)</f>
        <v/>
      </c>
      <c r="Z15" s="16">
        <f>IF($D15="","",'Mese per mese'!D15)</f>
        <v/>
      </c>
      <c r="AA15" s="16">
        <f>IF($D15="","",'Mese per mese'!E15)</f>
        <v/>
      </c>
      <c r="AB15" s="16">
        <f>IF($D15="","",-MIN(0,MIN('Mese per mese'!C15:AL15)))</f>
        <v/>
      </c>
      <c r="AC15" s="20">
        <f>IF(OR($D15="",AB15=0),"",MATCH(-AB15,'Mese per mese'!C15:AL15,0))</f>
        <v/>
      </c>
      <c r="AD15" s="16">
        <f>IF($D15="","",-SUMIF('Mese per mese'!C15:AL15,"&lt;0")*$C$3/12)</f>
        <v/>
      </c>
      <c r="AE15" s="21">
        <f>IF($D15="","",IF(OR($E15&lt;1,$E15&gt;24),"La durata va da 1 a 24 mesi",IF(AND($H15="A canone",LEFT($J15,6)&lt;&gt;"Canone"),"Col prezzo a canone scegli Canone anticipato o posticipato",IF(AND($H15&lt;&gt;"A canone",LEFT($J15,6)="Canone"),"Il canone va col prezzo a canone","OK"))))</f>
        <v/>
      </c>
    </row>
    <row r="17">
      <c r="B17" s="7" t="inlineStr">
        <is>
          <t>Totale delle commesse</t>
        </is>
      </c>
      <c r="D17" s="22">
        <f>SUM(D6:D15)</f>
        <v/>
      </c>
      <c r="P17" s="22">
        <f>SUM(P6:P15)</f>
        <v/>
      </c>
      <c r="S17" s="22">
        <f>SUM(S6:S15)</f>
        <v/>
      </c>
      <c r="T17" s="22">
        <f>SUM(T6:T15)</f>
        <v/>
      </c>
      <c r="Y17" s="22">
        <f>SUM(Y6:Y15)</f>
        <v/>
      </c>
      <c r="Z17" s="22">
        <f>SUM(Z6:Z15)</f>
        <v/>
      </c>
      <c r="AA17" s="22">
        <f>SUM(AA6:AA15)</f>
        <v/>
      </c>
      <c r="AD17" s="22">
        <f>SUM(AD6:AD15)</f>
        <v/>
      </c>
    </row>
    <row r="18">
      <c r="B18" s="6" t="inlineStr">
        <is>
          <t>I saldi a 30, 60 e 90 giorni sono dall'inizio di ogni commessa. La vista di tutte insieme, da oggi, è nel foglio «13 settimane».</t>
        </is>
      </c>
    </row>
  </sheetData>
  <dataValidations count="5">
    <dataValidation sqref="H6:H15" showDropDown="0" showInputMessage="0" showErrorMessage="1" allowBlank="1" error="Scegli A corpo, A consuntivo o A canone." type="list">
      <formula1>"A corpo,A consuntivo,A canone"</formula1>
    </dataValidation>
    <dataValidation sqref="J6:J15" showDropDown="0" showInputMessage="0" showErrorMessage="1" allowBlank="1" error="Scegli uno degli schemi della tendina." type="list">
      <formula1>"SAL mensile,3 tappe (30/30/40),Fine lavori,Canone anticipato,Canone posticipato"</formula1>
    </dataValidation>
    <dataValidation sqref="E6:E15" showDropDown="0" showInputMessage="0" showErrorMessage="1" allowBlank="1" error="La durata va da 1 a 24 mesi." type="whole" operator="between">
      <formula1>1</formula1>
      <formula2>24</formula2>
    </dataValidation>
    <dataValidation sqref="F6:G15 I6:I15 O6:O15" showDropDown="0" showInputMessage="0" showErrorMessage="1" allowBlank="1" error="Una percentuale fra 0% e 100%." type="decimal" operator="between">
      <formula1>0</formula1>
      <formula2>1</formula2>
    </dataValidation>
    <dataValidation sqref="K6:N15" showDropDown="0" showInputMessage="0" showErrorMessage="1" allowBlank="1" error="Un numero di giorni fra 0 e 365.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4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7" customWidth="1" min="2" max="2"/>
    <col width="34" customWidth="1" min="3" max="3"/>
    <col width="14" customWidth="1" min="4" max="4"/>
    <col width="13" customWidth="1" min="5" max="5"/>
    <col width="14" customWidth="1" min="6" max="6"/>
    <col width="13" customWidth="1" min="7" max="7"/>
    <col width="14" customWidth="1" min="8" max="8"/>
    <col width="13" customWidth="1" min="9" max="9"/>
    <col width="13" customWidth="1" min="10" max="10"/>
  </cols>
  <sheetData>
    <row r="1">
      <c r="A1" s="5" t="inlineStr">
        <is>
          <t>Piano mese per mese</t>
        </is>
      </c>
    </row>
    <row r="2">
      <c r="A2" s="6" t="inlineStr">
        <is>
          <t>Per ogni commessa e ogni mese: uscite interne, uscite esterne, fattura, con le loro date. Si calcola da solo dal foglio «Commesse».</t>
        </is>
      </c>
    </row>
    <row r="4" ht="45" customHeight="1">
      <c r="A4" s="9" t="inlineStr">
        <is>
          <t>N.</t>
        </is>
      </c>
      <c r="B4" s="9" t="inlineStr">
        <is>
          <t>Mese</t>
        </is>
      </c>
      <c r="C4" s="9" t="inlineStr">
        <is>
          <t>Commessa</t>
        </is>
      </c>
      <c r="D4" s="9" t="inlineStr">
        <is>
          <t>Uscita interna</t>
        </is>
      </c>
      <c r="E4" s="9" t="inlineStr">
        <is>
          <t>Data uscita interna</t>
        </is>
      </c>
      <c r="F4" s="9" t="inlineStr">
        <is>
          <t>Uscita esterna</t>
        </is>
      </c>
      <c r="G4" s="9" t="inlineStr">
        <is>
          <t>Data uscita esterna</t>
        </is>
      </c>
      <c r="H4" s="9" t="inlineStr">
        <is>
          <t>Fattura</t>
        </is>
      </c>
      <c r="I4" s="9" t="inlineStr">
        <is>
          <t>Data fattura</t>
        </is>
      </c>
      <c r="J4" s="9" t="inlineStr">
        <is>
          <t>Data incasso</t>
        </is>
      </c>
    </row>
    <row r="5">
      <c r="A5" t="n">
        <v>1</v>
      </c>
      <c r="B5" t="n">
        <v>1</v>
      </c>
      <c r="C5">
        <f>IF(Commesse!$D$6="","",Commesse!$B$6)</f>
        <v/>
      </c>
      <c r="D5" s="23">
        <f>IF(OR(Commesse!$D$6="",$B5&gt;Commesse!$E$6),0,Commesse!$Q$6*(1+Commesse!$O$6)/Commesse!$E$6)</f>
        <v/>
      </c>
      <c r="E5" s="24">
        <f>IF(D5=0,"",Commesse!$C$6+30*$B5)</f>
        <v/>
      </c>
      <c r="F5" s="23">
        <f>IF(OR(Commesse!$D$6="",$B5&gt;Commesse!$E$6),0,Commesse!$R$6/Commesse!$E$6)</f>
        <v/>
      </c>
      <c r="G5" s="24">
        <f>IF(F5=0,"",Commesse!$C$6+30*$B5+Commesse!$N$6)</f>
        <v/>
      </c>
      <c r="H5" s="23">
        <f>IF(Commesse!$D$6="",0,IF(LEFT(Commesse!$J$6,6)="Canone",IF($B5&gt;Commesse!$E$6,0,Commesse!$P$6/Commesse!$E$6),IF(Commesse!$J$6="SAL mensile",IF($B5&gt;Commesse!$E$6,0,(Commesse!$P$6-Commesse!$W$6)/Commesse!$E$6),IF(Commesse!$J$6="3 tappe (30/30/40)",(Commesse!$P$6-Commesse!$W$6)*(0.3*($B5=CEILING(Commesse!$E$6/3,1))+0.3*($B5=CEILING(2*Commesse!$E$6/3,1))+0.4*($B5=Commesse!$E$6)),IF($B5=Commesse!$E$6,(Commesse!$P$6-Commesse!$W$6),0)))))</f>
        <v/>
      </c>
      <c r="I5" s="24">
        <f>IF(H5=0,"",Commesse!$C$6+30*IF(Commesse!$J$6="Canone anticipato",$B5-1,$B5)+Commesse!$K$6)</f>
        <v/>
      </c>
      <c r="J5" s="24">
        <f>IF(H5=0,"",I5+Commesse!$L$6+Commesse!$M$6)</f>
        <v/>
      </c>
    </row>
    <row r="6">
      <c r="A6" t="n">
        <v>1</v>
      </c>
      <c r="B6" t="n">
        <v>2</v>
      </c>
      <c r="C6">
        <f>IF(Commesse!$D$6="","",Commesse!$B$6)</f>
        <v/>
      </c>
      <c r="D6" s="23">
        <f>IF(OR(Commesse!$D$6="",$B6&gt;Commesse!$E$6),0,Commesse!$Q$6*(1+Commesse!$O$6)/Commesse!$E$6)</f>
        <v/>
      </c>
      <c r="E6" s="24">
        <f>IF(D6=0,"",Commesse!$C$6+30*$B6)</f>
        <v/>
      </c>
      <c r="F6" s="23">
        <f>IF(OR(Commesse!$D$6="",$B6&gt;Commesse!$E$6),0,Commesse!$R$6/Commesse!$E$6)</f>
        <v/>
      </c>
      <c r="G6" s="24">
        <f>IF(F6=0,"",Commesse!$C$6+30*$B6+Commesse!$N$6)</f>
        <v/>
      </c>
      <c r="H6" s="23">
        <f>IF(Commesse!$D$6="",0,IF(LEFT(Commesse!$J$6,6)="Canone",IF($B6&gt;Commesse!$E$6,0,Commesse!$P$6/Commesse!$E$6),IF(Commesse!$J$6="SAL mensile",IF($B6&gt;Commesse!$E$6,0,(Commesse!$P$6-Commesse!$W$6)/Commesse!$E$6),IF(Commesse!$J$6="3 tappe (30/30/40)",(Commesse!$P$6-Commesse!$W$6)*(0.3*($B6=CEILING(Commesse!$E$6/3,1))+0.3*($B6=CEILING(2*Commesse!$E$6/3,1))+0.4*($B6=Commesse!$E$6)),IF($B6=Commesse!$E$6,(Commesse!$P$6-Commesse!$W$6),0)))))</f>
        <v/>
      </c>
      <c r="I6" s="24">
        <f>IF(H6=0,"",Commesse!$C$6+30*IF(Commesse!$J$6="Canone anticipato",$B6-1,$B6)+Commesse!$K$6)</f>
        <v/>
      </c>
      <c r="J6" s="24">
        <f>IF(H6=0,"",I6+Commesse!$L$6+Commesse!$M$6)</f>
        <v/>
      </c>
    </row>
    <row r="7">
      <c r="A7" t="n">
        <v>1</v>
      </c>
      <c r="B7" t="n">
        <v>3</v>
      </c>
      <c r="C7">
        <f>IF(Commesse!$D$6="","",Commesse!$B$6)</f>
        <v/>
      </c>
      <c r="D7" s="23">
        <f>IF(OR(Commesse!$D$6="",$B7&gt;Commesse!$E$6),0,Commesse!$Q$6*(1+Commesse!$O$6)/Commesse!$E$6)</f>
        <v/>
      </c>
      <c r="E7" s="24">
        <f>IF(D7=0,"",Commesse!$C$6+30*$B7)</f>
        <v/>
      </c>
      <c r="F7" s="23">
        <f>IF(OR(Commesse!$D$6="",$B7&gt;Commesse!$E$6),0,Commesse!$R$6/Commesse!$E$6)</f>
        <v/>
      </c>
      <c r="G7" s="24">
        <f>IF(F7=0,"",Commesse!$C$6+30*$B7+Commesse!$N$6)</f>
        <v/>
      </c>
      <c r="H7" s="23">
        <f>IF(Commesse!$D$6="",0,IF(LEFT(Commesse!$J$6,6)="Canone",IF($B7&gt;Commesse!$E$6,0,Commesse!$P$6/Commesse!$E$6),IF(Commesse!$J$6="SAL mensile",IF($B7&gt;Commesse!$E$6,0,(Commesse!$P$6-Commesse!$W$6)/Commesse!$E$6),IF(Commesse!$J$6="3 tappe (30/30/40)",(Commesse!$P$6-Commesse!$W$6)*(0.3*($B7=CEILING(Commesse!$E$6/3,1))+0.3*($B7=CEILING(2*Commesse!$E$6/3,1))+0.4*($B7=Commesse!$E$6)),IF($B7=Commesse!$E$6,(Commesse!$P$6-Commesse!$W$6),0)))))</f>
        <v/>
      </c>
      <c r="I7" s="24">
        <f>IF(H7=0,"",Commesse!$C$6+30*IF(Commesse!$J$6="Canone anticipato",$B7-1,$B7)+Commesse!$K$6)</f>
        <v/>
      </c>
      <c r="J7" s="24">
        <f>IF(H7=0,"",I7+Commesse!$L$6+Commesse!$M$6)</f>
        <v/>
      </c>
    </row>
    <row r="8">
      <c r="A8" t="n">
        <v>1</v>
      </c>
      <c r="B8" t="n">
        <v>4</v>
      </c>
      <c r="C8">
        <f>IF(Commesse!$D$6="","",Commesse!$B$6)</f>
        <v/>
      </c>
      <c r="D8" s="23">
        <f>IF(OR(Commesse!$D$6="",$B8&gt;Commesse!$E$6),0,Commesse!$Q$6*(1+Commesse!$O$6)/Commesse!$E$6)</f>
        <v/>
      </c>
      <c r="E8" s="24">
        <f>IF(D8=0,"",Commesse!$C$6+30*$B8)</f>
        <v/>
      </c>
      <c r="F8" s="23">
        <f>IF(OR(Commesse!$D$6="",$B8&gt;Commesse!$E$6),0,Commesse!$R$6/Commesse!$E$6)</f>
        <v/>
      </c>
      <c r="G8" s="24">
        <f>IF(F8=0,"",Commesse!$C$6+30*$B8+Commesse!$N$6)</f>
        <v/>
      </c>
      <c r="H8" s="23">
        <f>IF(Commesse!$D$6="",0,IF(LEFT(Commesse!$J$6,6)="Canone",IF($B8&gt;Commesse!$E$6,0,Commesse!$P$6/Commesse!$E$6),IF(Commesse!$J$6="SAL mensile",IF($B8&gt;Commesse!$E$6,0,(Commesse!$P$6-Commesse!$W$6)/Commesse!$E$6),IF(Commesse!$J$6="3 tappe (30/30/40)",(Commesse!$P$6-Commesse!$W$6)*(0.3*($B8=CEILING(Commesse!$E$6/3,1))+0.3*($B8=CEILING(2*Commesse!$E$6/3,1))+0.4*($B8=Commesse!$E$6)),IF($B8=Commesse!$E$6,(Commesse!$P$6-Commesse!$W$6),0)))))</f>
        <v/>
      </c>
      <c r="I8" s="24">
        <f>IF(H8=0,"",Commesse!$C$6+30*IF(Commesse!$J$6="Canone anticipato",$B8-1,$B8)+Commesse!$K$6)</f>
        <v/>
      </c>
      <c r="J8" s="24">
        <f>IF(H8=0,"",I8+Commesse!$L$6+Commesse!$M$6)</f>
        <v/>
      </c>
    </row>
    <row r="9">
      <c r="A9" t="n">
        <v>1</v>
      </c>
      <c r="B9" t="n">
        <v>5</v>
      </c>
      <c r="C9">
        <f>IF(Commesse!$D$6="","",Commesse!$B$6)</f>
        <v/>
      </c>
      <c r="D9" s="23">
        <f>IF(OR(Commesse!$D$6="",$B9&gt;Commesse!$E$6),0,Commesse!$Q$6*(1+Commesse!$O$6)/Commesse!$E$6)</f>
        <v/>
      </c>
      <c r="E9" s="24">
        <f>IF(D9=0,"",Commesse!$C$6+30*$B9)</f>
        <v/>
      </c>
      <c r="F9" s="23">
        <f>IF(OR(Commesse!$D$6="",$B9&gt;Commesse!$E$6),0,Commesse!$R$6/Commesse!$E$6)</f>
        <v/>
      </c>
      <c r="G9" s="24">
        <f>IF(F9=0,"",Commesse!$C$6+30*$B9+Commesse!$N$6)</f>
        <v/>
      </c>
      <c r="H9" s="23">
        <f>IF(Commesse!$D$6="",0,IF(LEFT(Commesse!$J$6,6)="Canone",IF($B9&gt;Commesse!$E$6,0,Commesse!$P$6/Commesse!$E$6),IF(Commesse!$J$6="SAL mensile",IF($B9&gt;Commesse!$E$6,0,(Commesse!$P$6-Commesse!$W$6)/Commesse!$E$6),IF(Commesse!$J$6="3 tappe (30/30/40)",(Commesse!$P$6-Commesse!$W$6)*(0.3*($B9=CEILING(Commesse!$E$6/3,1))+0.3*($B9=CEILING(2*Commesse!$E$6/3,1))+0.4*($B9=Commesse!$E$6)),IF($B9=Commesse!$E$6,(Commesse!$P$6-Commesse!$W$6),0)))))</f>
        <v/>
      </c>
      <c r="I9" s="24">
        <f>IF(H9=0,"",Commesse!$C$6+30*IF(Commesse!$J$6="Canone anticipato",$B9-1,$B9)+Commesse!$K$6)</f>
        <v/>
      </c>
      <c r="J9" s="24">
        <f>IF(H9=0,"",I9+Commesse!$L$6+Commesse!$M$6)</f>
        <v/>
      </c>
    </row>
    <row r="10">
      <c r="A10" t="n">
        <v>1</v>
      </c>
      <c r="B10" t="n">
        <v>6</v>
      </c>
      <c r="C10">
        <f>IF(Commesse!$D$6="","",Commesse!$B$6)</f>
        <v/>
      </c>
      <c r="D10" s="23">
        <f>IF(OR(Commesse!$D$6="",$B10&gt;Commesse!$E$6),0,Commesse!$Q$6*(1+Commesse!$O$6)/Commesse!$E$6)</f>
        <v/>
      </c>
      <c r="E10" s="24">
        <f>IF(D10=0,"",Commesse!$C$6+30*$B10)</f>
        <v/>
      </c>
      <c r="F10" s="23">
        <f>IF(OR(Commesse!$D$6="",$B10&gt;Commesse!$E$6),0,Commesse!$R$6/Commesse!$E$6)</f>
        <v/>
      </c>
      <c r="G10" s="24">
        <f>IF(F10=0,"",Commesse!$C$6+30*$B10+Commesse!$N$6)</f>
        <v/>
      </c>
      <c r="H10" s="23">
        <f>IF(Commesse!$D$6="",0,IF(LEFT(Commesse!$J$6,6)="Canone",IF($B10&gt;Commesse!$E$6,0,Commesse!$P$6/Commesse!$E$6),IF(Commesse!$J$6="SAL mensile",IF($B10&gt;Commesse!$E$6,0,(Commesse!$P$6-Commesse!$W$6)/Commesse!$E$6),IF(Commesse!$J$6="3 tappe (30/30/40)",(Commesse!$P$6-Commesse!$W$6)*(0.3*($B10=CEILING(Commesse!$E$6/3,1))+0.3*($B10=CEILING(2*Commesse!$E$6/3,1))+0.4*($B10=Commesse!$E$6)),IF($B10=Commesse!$E$6,(Commesse!$P$6-Commesse!$W$6),0)))))</f>
        <v/>
      </c>
      <c r="I10" s="24">
        <f>IF(H10=0,"",Commesse!$C$6+30*IF(Commesse!$J$6="Canone anticipato",$B10-1,$B10)+Commesse!$K$6)</f>
        <v/>
      </c>
      <c r="J10" s="24">
        <f>IF(H10=0,"",I10+Commesse!$L$6+Commesse!$M$6)</f>
        <v/>
      </c>
    </row>
    <row r="11">
      <c r="A11" t="n">
        <v>1</v>
      </c>
      <c r="B11" t="n">
        <v>7</v>
      </c>
      <c r="C11">
        <f>IF(Commesse!$D$6="","",Commesse!$B$6)</f>
        <v/>
      </c>
      <c r="D11" s="23">
        <f>IF(OR(Commesse!$D$6="",$B11&gt;Commesse!$E$6),0,Commesse!$Q$6*(1+Commesse!$O$6)/Commesse!$E$6)</f>
        <v/>
      </c>
      <c r="E11" s="24">
        <f>IF(D11=0,"",Commesse!$C$6+30*$B11)</f>
        <v/>
      </c>
      <c r="F11" s="23">
        <f>IF(OR(Commesse!$D$6="",$B11&gt;Commesse!$E$6),0,Commesse!$R$6/Commesse!$E$6)</f>
        <v/>
      </c>
      <c r="G11" s="24">
        <f>IF(F11=0,"",Commesse!$C$6+30*$B11+Commesse!$N$6)</f>
        <v/>
      </c>
      <c r="H11" s="23">
        <f>IF(Commesse!$D$6="",0,IF(LEFT(Commesse!$J$6,6)="Canone",IF($B11&gt;Commesse!$E$6,0,Commesse!$P$6/Commesse!$E$6),IF(Commesse!$J$6="SAL mensile",IF($B11&gt;Commesse!$E$6,0,(Commesse!$P$6-Commesse!$W$6)/Commesse!$E$6),IF(Commesse!$J$6="3 tappe (30/30/40)",(Commesse!$P$6-Commesse!$W$6)*(0.3*($B11=CEILING(Commesse!$E$6/3,1))+0.3*($B11=CEILING(2*Commesse!$E$6/3,1))+0.4*($B11=Commesse!$E$6)),IF($B11=Commesse!$E$6,(Commesse!$P$6-Commesse!$W$6),0)))))</f>
        <v/>
      </c>
      <c r="I11" s="24">
        <f>IF(H11=0,"",Commesse!$C$6+30*IF(Commesse!$J$6="Canone anticipato",$B11-1,$B11)+Commesse!$K$6)</f>
        <v/>
      </c>
      <c r="J11" s="24">
        <f>IF(H11=0,"",I11+Commesse!$L$6+Commesse!$M$6)</f>
        <v/>
      </c>
    </row>
    <row r="12">
      <c r="A12" t="n">
        <v>1</v>
      </c>
      <c r="B12" t="n">
        <v>8</v>
      </c>
      <c r="C12">
        <f>IF(Commesse!$D$6="","",Commesse!$B$6)</f>
        <v/>
      </c>
      <c r="D12" s="23">
        <f>IF(OR(Commesse!$D$6="",$B12&gt;Commesse!$E$6),0,Commesse!$Q$6*(1+Commesse!$O$6)/Commesse!$E$6)</f>
        <v/>
      </c>
      <c r="E12" s="24">
        <f>IF(D12=0,"",Commesse!$C$6+30*$B12)</f>
        <v/>
      </c>
      <c r="F12" s="23">
        <f>IF(OR(Commesse!$D$6="",$B12&gt;Commesse!$E$6),0,Commesse!$R$6/Commesse!$E$6)</f>
        <v/>
      </c>
      <c r="G12" s="24">
        <f>IF(F12=0,"",Commesse!$C$6+30*$B12+Commesse!$N$6)</f>
        <v/>
      </c>
      <c r="H12" s="23">
        <f>IF(Commesse!$D$6="",0,IF(LEFT(Commesse!$J$6,6)="Canone",IF($B12&gt;Commesse!$E$6,0,Commesse!$P$6/Commesse!$E$6),IF(Commesse!$J$6="SAL mensile",IF($B12&gt;Commesse!$E$6,0,(Commesse!$P$6-Commesse!$W$6)/Commesse!$E$6),IF(Commesse!$J$6="3 tappe (30/30/40)",(Commesse!$P$6-Commesse!$W$6)*(0.3*($B12=CEILING(Commesse!$E$6/3,1))+0.3*($B12=CEILING(2*Commesse!$E$6/3,1))+0.4*($B12=Commesse!$E$6)),IF($B12=Commesse!$E$6,(Commesse!$P$6-Commesse!$W$6),0)))))</f>
        <v/>
      </c>
      <c r="I12" s="24">
        <f>IF(H12=0,"",Commesse!$C$6+30*IF(Commesse!$J$6="Canone anticipato",$B12-1,$B12)+Commesse!$K$6)</f>
        <v/>
      </c>
      <c r="J12" s="24">
        <f>IF(H12=0,"",I12+Commesse!$L$6+Commesse!$M$6)</f>
        <v/>
      </c>
    </row>
    <row r="13">
      <c r="A13" t="n">
        <v>1</v>
      </c>
      <c r="B13" t="n">
        <v>9</v>
      </c>
      <c r="C13">
        <f>IF(Commesse!$D$6="","",Commesse!$B$6)</f>
        <v/>
      </c>
      <c r="D13" s="23">
        <f>IF(OR(Commesse!$D$6="",$B13&gt;Commesse!$E$6),0,Commesse!$Q$6*(1+Commesse!$O$6)/Commesse!$E$6)</f>
        <v/>
      </c>
      <c r="E13" s="24">
        <f>IF(D13=0,"",Commesse!$C$6+30*$B13)</f>
        <v/>
      </c>
      <c r="F13" s="23">
        <f>IF(OR(Commesse!$D$6="",$B13&gt;Commesse!$E$6),0,Commesse!$R$6/Commesse!$E$6)</f>
        <v/>
      </c>
      <c r="G13" s="24">
        <f>IF(F13=0,"",Commesse!$C$6+30*$B13+Commesse!$N$6)</f>
        <v/>
      </c>
      <c r="H13" s="23">
        <f>IF(Commesse!$D$6="",0,IF(LEFT(Commesse!$J$6,6)="Canone",IF($B13&gt;Commesse!$E$6,0,Commesse!$P$6/Commesse!$E$6),IF(Commesse!$J$6="SAL mensile",IF($B13&gt;Commesse!$E$6,0,(Commesse!$P$6-Commesse!$W$6)/Commesse!$E$6),IF(Commesse!$J$6="3 tappe (30/30/40)",(Commesse!$P$6-Commesse!$W$6)*(0.3*($B13=CEILING(Commesse!$E$6/3,1))+0.3*($B13=CEILING(2*Commesse!$E$6/3,1))+0.4*($B13=Commesse!$E$6)),IF($B13=Commesse!$E$6,(Commesse!$P$6-Commesse!$W$6),0)))))</f>
        <v/>
      </c>
      <c r="I13" s="24">
        <f>IF(H13=0,"",Commesse!$C$6+30*IF(Commesse!$J$6="Canone anticipato",$B13-1,$B13)+Commesse!$K$6)</f>
        <v/>
      </c>
      <c r="J13" s="24">
        <f>IF(H13=0,"",I13+Commesse!$L$6+Commesse!$M$6)</f>
        <v/>
      </c>
    </row>
    <row r="14">
      <c r="A14" t="n">
        <v>1</v>
      </c>
      <c r="B14" t="n">
        <v>10</v>
      </c>
      <c r="C14">
        <f>IF(Commesse!$D$6="","",Commesse!$B$6)</f>
        <v/>
      </c>
      <c r="D14" s="23">
        <f>IF(OR(Commesse!$D$6="",$B14&gt;Commesse!$E$6),0,Commesse!$Q$6*(1+Commesse!$O$6)/Commesse!$E$6)</f>
        <v/>
      </c>
      <c r="E14" s="24">
        <f>IF(D14=0,"",Commesse!$C$6+30*$B14)</f>
        <v/>
      </c>
      <c r="F14" s="23">
        <f>IF(OR(Commesse!$D$6="",$B14&gt;Commesse!$E$6),0,Commesse!$R$6/Commesse!$E$6)</f>
        <v/>
      </c>
      <c r="G14" s="24">
        <f>IF(F14=0,"",Commesse!$C$6+30*$B14+Commesse!$N$6)</f>
        <v/>
      </c>
      <c r="H14" s="23">
        <f>IF(Commesse!$D$6="",0,IF(LEFT(Commesse!$J$6,6)="Canone",IF($B14&gt;Commesse!$E$6,0,Commesse!$P$6/Commesse!$E$6),IF(Commesse!$J$6="SAL mensile",IF($B14&gt;Commesse!$E$6,0,(Commesse!$P$6-Commesse!$W$6)/Commesse!$E$6),IF(Commesse!$J$6="3 tappe (30/30/40)",(Commesse!$P$6-Commesse!$W$6)*(0.3*($B14=CEILING(Commesse!$E$6/3,1))+0.3*($B14=CEILING(2*Commesse!$E$6/3,1))+0.4*($B14=Commesse!$E$6)),IF($B14=Commesse!$E$6,(Commesse!$P$6-Commesse!$W$6),0)))))</f>
        <v/>
      </c>
      <c r="I14" s="24">
        <f>IF(H14=0,"",Commesse!$C$6+30*IF(Commesse!$J$6="Canone anticipato",$B14-1,$B14)+Commesse!$K$6)</f>
        <v/>
      </c>
      <c r="J14" s="24">
        <f>IF(H14=0,"",I14+Commesse!$L$6+Commesse!$M$6)</f>
        <v/>
      </c>
    </row>
    <row r="15">
      <c r="A15" t="n">
        <v>1</v>
      </c>
      <c r="B15" t="n">
        <v>11</v>
      </c>
      <c r="C15">
        <f>IF(Commesse!$D$6="","",Commesse!$B$6)</f>
        <v/>
      </c>
      <c r="D15" s="23">
        <f>IF(OR(Commesse!$D$6="",$B15&gt;Commesse!$E$6),0,Commesse!$Q$6*(1+Commesse!$O$6)/Commesse!$E$6)</f>
        <v/>
      </c>
      <c r="E15" s="24">
        <f>IF(D15=0,"",Commesse!$C$6+30*$B15)</f>
        <v/>
      </c>
      <c r="F15" s="23">
        <f>IF(OR(Commesse!$D$6="",$B15&gt;Commesse!$E$6),0,Commesse!$R$6/Commesse!$E$6)</f>
        <v/>
      </c>
      <c r="G15" s="24">
        <f>IF(F15=0,"",Commesse!$C$6+30*$B15+Commesse!$N$6)</f>
        <v/>
      </c>
      <c r="H15" s="23">
        <f>IF(Commesse!$D$6="",0,IF(LEFT(Commesse!$J$6,6)="Canone",IF($B15&gt;Commesse!$E$6,0,Commesse!$P$6/Commesse!$E$6),IF(Commesse!$J$6="SAL mensile",IF($B15&gt;Commesse!$E$6,0,(Commesse!$P$6-Commesse!$W$6)/Commesse!$E$6),IF(Commesse!$J$6="3 tappe (30/30/40)",(Commesse!$P$6-Commesse!$W$6)*(0.3*($B15=CEILING(Commesse!$E$6/3,1))+0.3*($B15=CEILING(2*Commesse!$E$6/3,1))+0.4*($B15=Commesse!$E$6)),IF($B15=Commesse!$E$6,(Commesse!$P$6-Commesse!$W$6),0)))))</f>
        <v/>
      </c>
      <c r="I15" s="24">
        <f>IF(H15=0,"",Commesse!$C$6+30*IF(Commesse!$J$6="Canone anticipato",$B15-1,$B15)+Commesse!$K$6)</f>
        <v/>
      </c>
      <c r="J15" s="24">
        <f>IF(H15=0,"",I15+Commesse!$L$6+Commesse!$M$6)</f>
        <v/>
      </c>
    </row>
    <row r="16">
      <c r="A16" t="n">
        <v>1</v>
      </c>
      <c r="B16" t="n">
        <v>12</v>
      </c>
      <c r="C16">
        <f>IF(Commesse!$D$6="","",Commesse!$B$6)</f>
        <v/>
      </c>
      <c r="D16" s="23">
        <f>IF(OR(Commesse!$D$6="",$B16&gt;Commesse!$E$6),0,Commesse!$Q$6*(1+Commesse!$O$6)/Commesse!$E$6)</f>
        <v/>
      </c>
      <c r="E16" s="24">
        <f>IF(D16=0,"",Commesse!$C$6+30*$B16)</f>
        <v/>
      </c>
      <c r="F16" s="23">
        <f>IF(OR(Commesse!$D$6="",$B16&gt;Commesse!$E$6),0,Commesse!$R$6/Commesse!$E$6)</f>
        <v/>
      </c>
      <c r="G16" s="24">
        <f>IF(F16=0,"",Commesse!$C$6+30*$B16+Commesse!$N$6)</f>
        <v/>
      </c>
      <c r="H16" s="23">
        <f>IF(Commesse!$D$6="",0,IF(LEFT(Commesse!$J$6,6)="Canone",IF($B16&gt;Commesse!$E$6,0,Commesse!$P$6/Commesse!$E$6),IF(Commesse!$J$6="SAL mensile",IF($B16&gt;Commesse!$E$6,0,(Commesse!$P$6-Commesse!$W$6)/Commesse!$E$6),IF(Commesse!$J$6="3 tappe (30/30/40)",(Commesse!$P$6-Commesse!$W$6)*(0.3*($B16=CEILING(Commesse!$E$6/3,1))+0.3*($B16=CEILING(2*Commesse!$E$6/3,1))+0.4*($B16=Commesse!$E$6)),IF($B16=Commesse!$E$6,(Commesse!$P$6-Commesse!$W$6),0)))))</f>
        <v/>
      </c>
      <c r="I16" s="24">
        <f>IF(H16=0,"",Commesse!$C$6+30*IF(Commesse!$J$6="Canone anticipato",$B16-1,$B16)+Commesse!$K$6)</f>
        <v/>
      </c>
      <c r="J16" s="24">
        <f>IF(H16=0,"",I16+Commesse!$L$6+Commesse!$M$6)</f>
        <v/>
      </c>
    </row>
    <row r="17">
      <c r="A17" t="n">
        <v>1</v>
      </c>
      <c r="B17" t="n">
        <v>13</v>
      </c>
      <c r="C17">
        <f>IF(Commesse!$D$6="","",Commesse!$B$6)</f>
        <v/>
      </c>
      <c r="D17" s="23">
        <f>IF(OR(Commesse!$D$6="",$B17&gt;Commesse!$E$6),0,Commesse!$Q$6*(1+Commesse!$O$6)/Commesse!$E$6)</f>
        <v/>
      </c>
      <c r="E17" s="24">
        <f>IF(D17=0,"",Commesse!$C$6+30*$B17)</f>
        <v/>
      </c>
      <c r="F17" s="23">
        <f>IF(OR(Commesse!$D$6="",$B17&gt;Commesse!$E$6),0,Commesse!$R$6/Commesse!$E$6)</f>
        <v/>
      </c>
      <c r="G17" s="24">
        <f>IF(F17=0,"",Commesse!$C$6+30*$B17+Commesse!$N$6)</f>
        <v/>
      </c>
      <c r="H17" s="23">
        <f>IF(Commesse!$D$6="",0,IF(LEFT(Commesse!$J$6,6)="Canone",IF($B17&gt;Commesse!$E$6,0,Commesse!$P$6/Commesse!$E$6),IF(Commesse!$J$6="SAL mensile",IF($B17&gt;Commesse!$E$6,0,(Commesse!$P$6-Commesse!$W$6)/Commesse!$E$6),IF(Commesse!$J$6="3 tappe (30/30/40)",(Commesse!$P$6-Commesse!$W$6)*(0.3*($B17=CEILING(Commesse!$E$6/3,1))+0.3*($B17=CEILING(2*Commesse!$E$6/3,1))+0.4*($B17=Commesse!$E$6)),IF($B17=Commesse!$E$6,(Commesse!$P$6-Commesse!$W$6),0)))))</f>
        <v/>
      </c>
      <c r="I17" s="24">
        <f>IF(H17=0,"",Commesse!$C$6+30*IF(Commesse!$J$6="Canone anticipato",$B17-1,$B17)+Commesse!$K$6)</f>
        <v/>
      </c>
      <c r="J17" s="24">
        <f>IF(H17=0,"",I17+Commesse!$L$6+Commesse!$M$6)</f>
        <v/>
      </c>
    </row>
    <row r="18">
      <c r="A18" t="n">
        <v>1</v>
      </c>
      <c r="B18" t="n">
        <v>14</v>
      </c>
      <c r="C18">
        <f>IF(Commesse!$D$6="","",Commesse!$B$6)</f>
        <v/>
      </c>
      <c r="D18" s="23">
        <f>IF(OR(Commesse!$D$6="",$B18&gt;Commesse!$E$6),0,Commesse!$Q$6*(1+Commesse!$O$6)/Commesse!$E$6)</f>
        <v/>
      </c>
      <c r="E18" s="24">
        <f>IF(D18=0,"",Commesse!$C$6+30*$B18)</f>
        <v/>
      </c>
      <c r="F18" s="23">
        <f>IF(OR(Commesse!$D$6="",$B18&gt;Commesse!$E$6),0,Commesse!$R$6/Commesse!$E$6)</f>
        <v/>
      </c>
      <c r="G18" s="24">
        <f>IF(F18=0,"",Commesse!$C$6+30*$B18+Commesse!$N$6)</f>
        <v/>
      </c>
      <c r="H18" s="23">
        <f>IF(Commesse!$D$6="",0,IF(LEFT(Commesse!$J$6,6)="Canone",IF($B18&gt;Commesse!$E$6,0,Commesse!$P$6/Commesse!$E$6),IF(Commesse!$J$6="SAL mensile",IF($B18&gt;Commesse!$E$6,0,(Commesse!$P$6-Commesse!$W$6)/Commesse!$E$6),IF(Commesse!$J$6="3 tappe (30/30/40)",(Commesse!$P$6-Commesse!$W$6)*(0.3*($B18=CEILING(Commesse!$E$6/3,1))+0.3*($B18=CEILING(2*Commesse!$E$6/3,1))+0.4*($B18=Commesse!$E$6)),IF($B18=Commesse!$E$6,(Commesse!$P$6-Commesse!$W$6),0)))))</f>
        <v/>
      </c>
      <c r="I18" s="24">
        <f>IF(H18=0,"",Commesse!$C$6+30*IF(Commesse!$J$6="Canone anticipato",$B18-1,$B18)+Commesse!$K$6)</f>
        <v/>
      </c>
      <c r="J18" s="24">
        <f>IF(H18=0,"",I18+Commesse!$L$6+Commesse!$M$6)</f>
        <v/>
      </c>
    </row>
    <row r="19">
      <c r="A19" t="n">
        <v>1</v>
      </c>
      <c r="B19" t="n">
        <v>15</v>
      </c>
      <c r="C19">
        <f>IF(Commesse!$D$6="","",Commesse!$B$6)</f>
        <v/>
      </c>
      <c r="D19" s="23">
        <f>IF(OR(Commesse!$D$6="",$B19&gt;Commesse!$E$6),0,Commesse!$Q$6*(1+Commesse!$O$6)/Commesse!$E$6)</f>
        <v/>
      </c>
      <c r="E19" s="24">
        <f>IF(D19=0,"",Commesse!$C$6+30*$B19)</f>
        <v/>
      </c>
      <c r="F19" s="23">
        <f>IF(OR(Commesse!$D$6="",$B19&gt;Commesse!$E$6),0,Commesse!$R$6/Commesse!$E$6)</f>
        <v/>
      </c>
      <c r="G19" s="24">
        <f>IF(F19=0,"",Commesse!$C$6+30*$B19+Commesse!$N$6)</f>
        <v/>
      </c>
      <c r="H19" s="23">
        <f>IF(Commesse!$D$6="",0,IF(LEFT(Commesse!$J$6,6)="Canone",IF($B19&gt;Commesse!$E$6,0,Commesse!$P$6/Commesse!$E$6),IF(Commesse!$J$6="SAL mensile",IF($B19&gt;Commesse!$E$6,0,(Commesse!$P$6-Commesse!$W$6)/Commesse!$E$6),IF(Commesse!$J$6="3 tappe (30/30/40)",(Commesse!$P$6-Commesse!$W$6)*(0.3*($B19=CEILING(Commesse!$E$6/3,1))+0.3*($B19=CEILING(2*Commesse!$E$6/3,1))+0.4*($B19=Commesse!$E$6)),IF($B19=Commesse!$E$6,(Commesse!$P$6-Commesse!$W$6),0)))))</f>
        <v/>
      </c>
      <c r="I19" s="24">
        <f>IF(H19=0,"",Commesse!$C$6+30*IF(Commesse!$J$6="Canone anticipato",$B19-1,$B19)+Commesse!$K$6)</f>
        <v/>
      </c>
      <c r="J19" s="24">
        <f>IF(H19=0,"",I19+Commesse!$L$6+Commesse!$M$6)</f>
        <v/>
      </c>
    </row>
    <row r="20">
      <c r="A20" t="n">
        <v>1</v>
      </c>
      <c r="B20" t="n">
        <v>16</v>
      </c>
      <c r="C20">
        <f>IF(Commesse!$D$6="","",Commesse!$B$6)</f>
        <v/>
      </c>
      <c r="D20" s="23">
        <f>IF(OR(Commesse!$D$6="",$B20&gt;Commesse!$E$6),0,Commesse!$Q$6*(1+Commesse!$O$6)/Commesse!$E$6)</f>
        <v/>
      </c>
      <c r="E20" s="24">
        <f>IF(D20=0,"",Commesse!$C$6+30*$B20)</f>
        <v/>
      </c>
      <c r="F20" s="23">
        <f>IF(OR(Commesse!$D$6="",$B20&gt;Commesse!$E$6),0,Commesse!$R$6/Commesse!$E$6)</f>
        <v/>
      </c>
      <c r="G20" s="24">
        <f>IF(F20=0,"",Commesse!$C$6+30*$B20+Commesse!$N$6)</f>
        <v/>
      </c>
      <c r="H20" s="23">
        <f>IF(Commesse!$D$6="",0,IF(LEFT(Commesse!$J$6,6)="Canone",IF($B20&gt;Commesse!$E$6,0,Commesse!$P$6/Commesse!$E$6),IF(Commesse!$J$6="SAL mensile",IF($B20&gt;Commesse!$E$6,0,(Commesse!$P$6-Commesse!$W$6)/Commesse!$E$6),IF(Commesse!$J$6="3 tappe (30/30/40)",(Commesse!$P$6-Commesse!$W$6)*(0.3*($B20=CEILING(Commesse!$E$6/3,1))+0.3*($B20=CEILING(2*Commesse!$E$6/3,1))+0.4*($B20=Commesse!$E$6)),IF($B20=Commesse!$E$6,(Commesse!$P$6-Commesse!$W$6),0)))))</f>
        <v/>
      </c>
      <c r="I20" s="24">
        <f>IF(H20=0,"",Commesse!$C$6+30*IF(Commesse!$J$6="Canone anticipato",$B20-1,$B20)+Commesse!$K$6)</f>
        <v/>
      </c>
      <c r="J20" s="24">
        <f>IF(H20=0,"",I20+Commesse!$L$6+Commesse!$M$6)</f>
        <v/>
      </c>
    </row>
    <row r="21">
      <c r="A21" t="n">
        <v>1</v>
      </c>
      <c r="B21" t="n">
        <v>17</v>
      </c>
      <c r="C21">
        <f>IF(Commesse!$D$6="","",Commesse!$B$6)</f>
        <v/>
      </c>
      <c r="D21" s="23">
        <f>IF(OR(Commesse!$D$6="",$B21&gt;Commesse!$E$6),0,Commesse!$Q$6*(1+Commesse!$O$6)/Commesse!$E$6)</f>
        <v/>
      </c>
      <c r="E21" s="24">
        <f>IF(D21=0,"",Commesse!$C$6+30*$B21)</f>
        <v/>
      </c>
      <c r="F21" s="23">
        <f>IF(OR(Commesse!$D$6="",$B21&gt;Commesse!$E$6),0,Commesse!$R$6/Commesse!$E$6)</f>
        <v/>
      </c>
      <c r="G21" s="24">
        <f>IF(F21=0,"",Commesse!$C$6+30*$B21+Commesse!$N$6)</f>
        <v/>
      </c>
      <c r="H21" s="23">
        <f>IF(Commesse!$D$6="",0,IF(LEFT(Commesse!$J$6,6)="Canone",IF($B21&gt;Commesse!$E$6,0,Commesse!$P$6/Commesse!$E$6),IF(Commesse!$J$6="SAL mensile",IF($B21&gt;Commesse!$E$6,0,(Commesse!$P$6-Commesse!$W$6)/Commesse!$E$6),IF(Commesse!$J$6="3 tappe (30/30/40)",(Commesse!$P$6-Commesse!$W$6)*(0.3*($B21=CEILING(Commesse!$E$6/3,1))+0.3*($B21=CEILING(2*Commesse!$E$6/3,1))+0.4*($B21=Commesse!$E$6)),IF($B21=Commesse!$E$6,(Commesse!$P$6-Commesse!$W$6),0)))))</f>
        <v/>
      </c>
      <c r="I21" s="24">
        <f>IF(H21=0,"",Commesse!$C$6+30*IF(Commesse!$J$6="Canone anticipato",$B21-1,$B21)+Commesse!$K$6)</f>
        <v/>
      </c>
      <c r="J21" s="24">
        <f>IF(H21=0,"",I21+Commesse!$L$6+Commesse!$M$6)</f>
        <v/>
      </c>
    </row>
    <row r="22">
      <c r="A22" t="n">
        <v>1</v>
      </c>
      <c r="B22" t="n">
        <v>18</v>
      </c>
      <c r="C22">
        <f>IF(Commesse!$D$6="","",Commesse!$B$6)</f>
        <v/>
      </c>
      <c r="D22" s="23">
        <f>IF(OR(Commesse!$D$6="",$B22&gt;Commesse!$E$6),0,Commesse!$Q$6*(1+Commesse!$O$6)/Commesse!$E$6)</f>
        <v/>
      </c>
      <c r="E22" s="24">
        <f>IF(D22=0,"",Commesse!$C$6+30*$B22)</f>
        <v/>
      </c>
      <c r="F22" s="23">
        <f>IF(OR(Commesse!$D$6="",$B22&gt;Commesse!$E$6),0,Commesse!$R$6/Commesse!$E$6)</f>
        <v/>
      </c>
      <c r="G22" s="24">
        <f>IF(F22=0,"",Commesse!$C$6+30*$B22+Commesse!$N$6)</f>
        <v/>
      </c>
      <c r="H22" s="23">
        <f>IF(Commesse!$D$6="",0,IF(LEFT(Commesse!$J$6,6)="Canone",IF($B22&gt;Commesse!$E$6,0,Commesse!$P$6/Commesse!$E$6),IF(Commesse!$J$6="SAL mensile",IF($B22&gt;Commesse!$E$6,0,(Commesse!$P$6-Commesse!$W$6)/Commesse!$E$6),IF(Commesse!$J$6="3 tappe (30/30/40)",(Commesse!$P$6-Commesse!$W$6)*(0.3*($B22=CEILING(Commesse!$E$6/3,1))+0.3*($B22=CEILING(2*Commesse!$E$6/3,1))+0.4*($B22=Commesse!$E$6)),IF($B22=Commesse!$E$6,(Commesse!$P$6-Commesse!$W$6),0)))))</f>
        <v/>
      </c>
      <c r="I22" s="24">
        <f>IF(H22=0,"",Commesse!$C$6+30*IF(Commesse!$J$6="Canone anticipato",$B22-1,$B22)+Commesse!$K$6)</f>
        <v/>
      </c>
      <c r="J22" s="24">
        <f>IF(H22=0,"",I22+Commesse!$L$6+Commesse!$M$6)</f>
        <v/>
      </c>
    </row>
    <row r="23">
      <c r="A23" t="n">
        <v>1</v>
      </c>
      <c r="B23" t="n">
        <v>19</v>
      </c>
      <c r="C23">
        <f>IF(Commesse!$D$6="","",Commesse!$B$6)</f>
        <v/>
      </c>
      <c r="D23" s="23">
        <f>IF(OR(Commesse!$D$6="",$B23&gt;Commesse!$E$6),0,Commesse!$Q$6*(1+Commesse!$O$6)/Commesse!$E$6)</f>
        <v/>
      </c>
      <c r="E23" s="24">
        <f>IF(D23=0,"",Commesse!$C$6+30*$B23)</f>
        <v/>
      </c>
      <c r="F23" s="23">
        <f>IF(OR(Commesse!$D$6="",$B23&gt;Commesse!$E$6),0,Commesse!$R$6/Commesse!$E$6)</f>
        <v/>
      </c>
      <c r="G23" s="24">
        <f>IF(F23=0,"",Commesse!$C$6+30*$B23+Commesse!$N$6)</f>
        <v/>
      </c>
      <c r="H23" s="23">
        <f>IF(Commesse!$D$6="",0,IF(LEFT(Commesse!$J$6,6)="Canone",IF($B23&gt;Commesse!$E$6,0,Commesse!$P$6/Commesse!$E$6),IF(Commesse!$J$6="SAL mensile",IF($B23&gt;Commesse!$E$6,0,(Commesse!$P$6-Commesse!$W$6)/Commesse!$E$6),IF(Commesse!$J$6="3 tappe (30/30/40)",(Commesse!$P$6-Commesse!$W$6)*(0.3*($B23=CEILING(Commesse!$E$6/3,1))+0.3*($B23=CEILING(2*Commesse!$E$6/3,1))+0.4*($B23=Commesse!$E$6)),IF($B23=Commesse!$E$6,(Commesse!$P$6-Commesse!$W$6),0)))))</f>
        <v/>
      </c>
      <c r="I23" s="24">
        <f>IF(H23=0,"",Commesse!$C$6+30*IF(Commesse!$J$6="Canone anticipato",$B23-1,$B23)+Commesse!$K$6)</f>
        <v/>
      </c>
      <c r="J23" s="24">
        <f>IF(H23=0,"",I23+Commesse!$L$6+Commesse!$M$6)</f>
        <v/>
      </c>
    </row>
    <row r="24">
      <c r="A24" t="n">
        <v>1</v>
      </c>
      <c r="B24" t="n">
        <v>20</v>
      </c>
      <c r="C24">
        <f>IF(Commesse!$D$6="","",Commesse!$B$6)</f>
        <v/>
      </c>
      <c r="D24" s="23">
        <f>IF(OR(Commesse!$D$6="",$B24&gt;Commesse!$E$6),0,Commesse!$Q$6*(1+Commesse!$O$6)/Commesse!$E$6)</f>
        <v/>
      </c>
      <c r="E24" s="24">
        <f>IF(D24=0,"",Commesse!$C$6+30*$B24)</f>
        <v/>
      </c>
      <c r="F24" s="23">
        <f>IF(OR(Commesse!$D$6="",$B24&gt;Commesse!$E$6),0,Commesse!$R$6/Commesse!$E$6)</f>
        <v/>
      </c>
      <c r="G24" s="24">
        <f>IF(F24=0,"",Commesse!$C$6+30*$B24+Commesse!$N$6)</f>
        <v/>
      </c>
      <c r="H24" s="23">
        <f>IF(Commesse!$D$6="",0,IF(LEFT(Commesse!$J$6,6)="Canone",IF($B24&gt;Commesse!$E$6,0,Commesse!$P$6/Commesse!$E$6),IF(Commesse!$J$6="SAL mensile",IF($B24&gt;Commesse!$E$6,0,(Commesse!$P$6-Commesse!$W$6)/Commesse!$E$6),IF(Commesse!$J$6="3 tappe (30/30/40)",(Commesse!$P$6-Commesse!$W$6)*(0.3*($B24=CEILING(Commesse!$E$6/3,1))+0.3*($B24=CEILING(2*Commesse!$E$6/3,1))+0.4*($B24=Commesse!$E$6)),IF($B24=Commesse!$E$6,(Commesse!$P$6-Commesse!$W$6),0)))))</f>
        <v/>
      </c>
      <c r="I24" s="24">
        <f>IF(H24=0,"",Commesse!$C$6+30*IF(Commesse!$J$6="Canone anticipato",$B24-1,$B24)+Commesse!$K$6)</f>
        <v/>
      </c>
      <c r="J24" s="24">
        <f>IF(H24=0,"",I24+Commesse!$L$6+Commesse!$M$6)</f>
        <v/>
      </c>
    </row>
    <row r="25">
      <c r="A25" t="n">
        <v>1</v>
      </c>
      <c r="B25" t="n">
        <v>21</v>
      </c>
      <c r="C25">
        <f>IF(Commesse!$D$6="","",Commesse!$B$6)</f>
        <v/>
      </c>
      <c r="D25" s="23">
        <f>IF(OR(Commesse!$D$6="",$B25&gt;Commesse!$E$6),0,Commesse!$Q$6*(1+Commesse!$O$6)/Commesse!$E$6)</f>
        <v/>
      </c>
      <c r="E25" s="24">
        <f>IF(D25=0,"",Commesse!$C$6+30*$B25)</f>
        <v/>
      </c>
      <c r="F25" s="23">
        <f>IF(OR(Commesse!$D$6="",$B25&gt;Commesse!$E$6),0,Commesse!$R$6/Commesse!$E$6)</f>
        <v/>
      </c>
      <c r="G25" s="24">
        <f>IF(F25=0,"",Commesse!$C$6+30*$B25+Commesse!$N$6)</f>
        <v/>
      </c>
      <c r="H25" s="23">
        <f>IF(Commesse!$D$6="",0,IF(LEFT(Commesse!$J$6,6)="Canone",IF($B25&gt;Commesse!$E$6,0,Commesse!$P$6/Commesse!$E$6),IF(Commesse!$J$6="SAL mensile",IF($B25&gt;Commesse!$E$6,0,(Commesse!$P$6-Commesse!$W$6)/Commesse!$E$6),IF(Commesse!$J$6="3 tappe (30/30/40)",(Commesse!$P$6-Commesse!$W$6)*(0.3*($B25=CEILING(Commesse!$E$6/3,1))+0.3*($B25=CEILING(2*Commesse!$E$6/3,1))+0.4*($B25=Commesse!$E$6)),IF($B25=Commesse!$E$6,(Commesse!$P$6-Commesse!$W$6),0)))))</f>
        <v/>
      </c>
      <c r="I25" s="24">
        <f>IF(H25=0,"",Commesse!$C$6+30*IF(Commesse!$J$6="Canone anticipato",$B25-1,$B25)+Commesse!$K$6)</f>
        <v/>
      </c>
      <c r="J25" s="24">
        <f>IF(H25=0,"",I25+Commesse!$L$6+Commesse!$M$6)</f>
        <v/>
      </c>
    </row>
    <row r="26">
      <c r="A26" t="n">
        <v>1</v>
      </c>
      <c r="B26" t="n">
        <v>22</v>
      </c>
      <c r="C26">
        <f>IF(Commesse!$D$6="","",Commesse!$B$6)</f>
        <v/>
      </c>
      <c r="D26" s="23">
        <f>IF(OR(Commesse!$D$6="",$B26&gt;Commesse!$E$6),0,Commesse!$Q$6*(1+Commesse!$O$6)/Commesse!$E$6)</f>
        <v/>
      </c>
      <c r="E26" s="24">
        <f>IF(D26=0,"",Commesse!$C$6+30*$B26)</f>
        <v/>
      </c>
      <c r="F26" s="23">
        <f>IF(OR(Commesse!$D$6="",$B26&gt;Commesse!$E$6),0,Commesse!$R$6/Commesse!$E$6)</f>
        <v/>
      </c>
      <c r="G26" s="24">
        <f>IF(F26=0,"",Commesse!$C$6+30*$B26+Commesse!$N$6)</f>
        <v/>
      </c>
      <c r="H26" s="23">
        <f>IF(Commesse!$D$6="",0,IF(LEFT(Commesse!$J$6,6)="Canone",IF($B26&gt;Commesse!$E$6,0,Commesse!$P$6/Commesse!$E$6),IF(Commesse!$J$6="SAL mensile",IF($B26&gt;Commesse!$E$6,0,(Commesse!$P$6-Commesse!$W$6)/Commesse!$E$6),IF(Commesse!$J$6="3 tappe (30/30/40)",(Commesse!$P$6-Commesse!$W$6)*(0.3*($B26=CEILING(Commesse!$E$6/3,1))+0.3*($B26=CEILING(2*Commesse!$E$6/3,1))+0.4*($B26=Commesse!$E$6)),IF($B26=Commesse!$E$6,(Commesse!$P$6-Commesse!$W$6),0)))))</f>
        <v/>
      </c>
      <c r="I26" s="24">
        <f>IF(H26=0,"",Commesse!$C$6+30*IF(Commesse!$J$6="Canone anticipato",$B26-1,$B26)+Commesse!$K$6)</f>
        <v/>
      </c>
      <c r="J26" s="24">
        <f>IF(H26=0,"",I26+Commesse!$L$6+Commesse!$M$6)</f>
        <v/>
      </c>
    </row>
    <row r="27">
      <c r="A27" t="n">
        <v>1</v>
      </c>
      <c r="B27" t="n">
        <v>23</v>
      </c>
      <c r="C27">
        <f>IF(Commesse!$D$6="","",Commesse!$B$6)</f>
        <v/>
      </c>
      <c r="D27" s="23">
        <f>IF(OR(Commesse!$D$6="",$B27&gt;Commesse!$E$6),0,Commesse!$Q$6*(1+Commesse!$O$6)/Commesse!$E$6)</f>
        <v/>
      </c>
      <c r="E27" s="24">
        <f>IF(D27=0,"",Commesse!$C$6+30*$B27)</f>
        <v/>
      </c>
      <c r="F27" s="23">
        <f>IF(OR(Commesse!$D$6="",$B27&gt;Commesse!$E$6),0,Commesse!$R$6/Commesse!$E$6)</f>
        <v/>
      </c>
      <c r="G27" s="24">
        <f>IF(F27=0,"",Commesse!$C$6+30*$B27+Commesse!$N$6)</f>
        <v/>
      </c>
      <c r="H27" s="23">
        <f>IF(Commesse!$D$6="",0,IF(LEFT(Commesse!$J$6,6)="Canone",IF($B27&gt;Commesse!$E$6,0,Commesse!$P$6/Commesse!$E$6),IF(Commesse!$J$6="SAL mensile",IF($B27&gt;Commesse!$E$6,0,(Commesse!$P$6-Commesse!$W$6)/Commesse!$E$6),IF(Commesse!$J$6="3 tappe (30/30/40)",(Commesse!$P$6-Commesse!$W$6)*(0.3*($B27=CEILING(Commesse!$E$6/3,1))+0.3*($B27=CEILING(2*Commesse!$E$6/3,1))+0.4*($B27=Commesse!$E$6)),IF($B27=Commesse!$E$6,(Commesse!$P$6-Commesse!$W$6),0)))))</f>
        <v/>
      </c>
      <c r="I27" s="24">
        <f>IF(H27=0,"",Commesse!$C$6+30*IF(Commesse!$J$6="Canone anticipato",$B27-1,$B27)+Commesse!$K$6)</f>
        <v/>
      </c>
      <c r="J27" s="24">
        <f>IF(H27=0,"",I27+Commesse!$L$6+Commesse!$M$6)</f>
        <v/>
      </c>
    </row>
    <row r="28">
      <c r="A28" t="n">
        <v>1</v>
      </c>
      <c r="B28" t="n">
        <v>24</v>
      </c>
      <c r="C28">
        <f>IF(Commesse!$D$6="","",Commesse!$B$6)</f>
        <v/>
      </c>
      <c r="D28" s="23">
        <f>IF(OR(Commesse!$D$6="",$B28&gt;Commesse!$E$6),0,Commesse!$Q$6*(1+Commesse!$O$6)/Commesse!$E$6)</f>
        <v/>
      </c>
      <c r="E28" s="24">
        <f>IF(D28=0,"",Commesse!$C$6+30*$B28)</f>
        <v/>
      </c>
      <c r="F28" s="23">
        <f>IF(OR(Commesse!$D$6="",$B28&gt;Commesse!$E$6),0,Commesse!$R$6/Commesse!$E$6)</f>
        <v/>
      </c>
      <c r="G28" s="24">
        <f>IF(F28=0,"",Commesse!$C$6+30*$B28+Commesse!$N$6)</f>
        <v/>
      </c>
      <c r="H28" s="23">
        <f>IF(Commesse!$D$6="",0,IF(LEFT(Commesse!$J$6,6)="Canone",IF($B28&gt;Commesse!$E$6,0,Commesse!$P$6/Commesse!$E$6),IF(Commesse!$J$6="SAL mensile",IF($B28&gt;Commesse!$E$6,0,(Commesse!$P$6-Commesse!$W$6)/Commesse!$E$6),IF(Commesse!$J$6="3 tappe (30/30/40)",(Commesse!$P$6-Commesse!$W$6)*(0.3*($B28=CEILING(Commesse!$E$6/3,1))+0.3*($B28=CEILING(2*Commesse!$E$6/3,1))+0.4*($B28=Commesse!$E$6)),IF($B28=Commesse!$E$6,(Commesse!$P$6-Commesse!$W$6),0)))))</f>
        <v/>
      </c>
      <c r="I28" s="24">
        <f>IF(H28=0,"",Commesse!$C$6+30*IF(Commesse!$J$6="Canone anticipato",$B28-1,$B28)+Commesse!$K$6)</f>
        <v/>
      </c>
      <c r="J28" s="24">
        <f>IF(H28=0,"",I28+Commesse!$L$6+Commesse!$M$6)</f>
        <v/>
      </c>
    </row>
    <row r="29">
      <c r="A29" t="n">
        <v>2</v>
      </c>
      <c r="B29" t="n">
        <v>1</v>
      </c>
      <c r="C29">
        <f>IF(Commesse!$D$7="","",Commesse!$B$7)</f>
        <v/>
      </c>
      <c r="D29" s="23">
        <f>IF(OR(Commesse!$D$7="",$B29&gt;Commesse!$E$7),0,Commesse!$Q$7*(1+Commesse!$O$7)/Commesse!$E$7)</f>
        <v/>
      </c>
      <c r="E29" s="24">
        <f>IF(D29=0,"",Commesse!$C$7+30*$B29)</f>
        <v/>
      </c>
      <c r="F29" s="23">
        <f>IF(OR(Commesse!$D$7="",$B29&gt;Commesse!$E$7),0,Commesse!$R$7/Commesse!$E$7)</f>
        <v/>
      </c>
      <c r="G29" s="24">
        <f>IF(F29=0,"",Commesse!$C$7+30*$B29+Commesse!$N$7)</f>
        <v/>
      </c>
      <c r="H29" s="23">
        <f>IF(Commesse!$D$7="",0,IF(LEFT(Commesse!$J$7,6)="Canone",IF($B29&gt;Commesse!$E$7,0,Commesse!$P$7/Commesse!$E$7),IF(Commesse!$J$7="SAL mensile",IF($B29&gt;Commesse!$E$7,0,(Commesse!$P$7-Commesse!$W$7)/Commesse!$E$7),IF(Commesse!$J$7="3 tappe (30/30/40)",(Commesse!$P$7-Commesse!$W$7)*(0.3*($B29=CEILING(Commesse!$E$7/3,1))+0.3*($B29=CEILING(2*Commesse!$E$7/3,1))+0.4*($B29=Commesse!$E$7)),IF($B29=Commesse!$E$7,(Commesse!$P$7-Commesse!$W$7),0)))))</f>
        <v/>
      </c>
      <c r="I29" s="24">
        <f>IF(H29=0,"",Commesse!$C$7+30*IF(Commesse!$J$7="Canone anticipato",$B29-1,$B29)+Commesse!$K$7)</f>
        <v/>
      </c>
      <c r="J29" s="24">
        <f>IF(H29=0,"",I29+Commesse!$L$7+Commesse!$M$7)</f>
        <v/>
      </c>
    </row>
    <row r="30">
      <c r="A30" t="n">
        <v>2</v>
      </c>
      <c r="B30" t="n">
        <v>2</v>
      </c>
      <c r="C30">
        <f>IF(Commesse!$D$7="","",Commesse!$B$7)</f>
        <v/>
      </c>
      <c r="D30" s="23">
        <f>IF(OR(Commesse!$D$7="",$B30&gt;Commesse!$E$7),0,Commesse!$Q$7*(1+Commesse!$O$7)/Commesse!$E$7)</f>
        <v/>
      </c>
      <c r="E30" s="24">
        <f>IF(D30=0,"",Commesse!$C$7+30*$B30)</f>
        <v/>
      </c>
      <c r="F30" s="23">
        <f>IF(OR(Commesse!$D$7="",$B30&gt;Commesse!$E$7),0,Commesse!$R$7/Commesse!$E$7)</f>
        <v/>
      </c>
      <c r="G30" s="24">
        <f>IF(F30=0,"",Commesse!$C$7+30*$B30+Commesse!$N$7)</f>
        <v/>
      </c>
      <c r="H30" s="23">
        <f>IF(Commesse!$D$7="",0,IF(LEFT(Commesse!$J$7,6)="Canone",IF($B30&gt;Commesse!$E$7,0,Commesse!$P$7/Commesse!$E$7),IF(Commesse!$J$7="SAL mensile",IF($B30&gt;Commesse!$E$7,0,(Commesse!$P$7-Commesse!$W$7)/Commesse!$E$7),IF(Commesse!$J$7="3 tappe (30/30/40)",(Commesse!$P$7-Commesse!$W$7)*(0.3*($B30=CEILING(Commesse!$E$7/3,1))+0.3*($B30=CEILING(2*Commesse!$E$7/3,1))+0.4*($B30=Commesse!$E$7)),IF($B30=Commesse!$E$7,(Commesse!$P$7-Commesse!$W$7),0)))))</f>
        <v/>
      </c>
      <c r="I30" s="24">
        <f>IF(H30=0,"",Commesse!$C$7+30*IF(Commesse!$J$7="Canone anticipato",$B30-1,$B30)+Commesse!$K$7)</f>
        <v/>
      </c>
      <c r="J30" s="24">
        <f>IF(H30=0,"",I30+Commesse!$L$7+Commesse!$M$7)</f>
        <v/>
      </c>
    </row>
    <row r="31">
      <c r="A31" t="n">
        <v>2</v>
      </c>
      <c r="B31" t="n">
        <v>3</v>
      </c>
      <c r="C31">
        <f>IF(Commesse!$D$7="","",Commesse!$B$7)</f>
        <v/>
      </c>
      <c r="D31" s="23">
        <f>IF(OR(Commesse!$D$7="",$B31&gt;Commesse!$E$7),0,Commesse!$Q$7*(1+Commesse!$O$7)/Commesse!$E$7)</f>
        <v/>
      </c>
      <c r="E31" s="24">
        <f>IF(D31=0,"",Commesse!$C$7+30*$B31)</f>
        <v/>
      </c>
      <c r="F31" s="23">
        <f>IF(OR(Commesse!$D$7="",$B31&gt;Commesse!$E$7),0,Commesse!$R$7/Commesse!$E$7)</f>
        <v/>
      </c>
      <c r="G31" s="24">
        <f>IF(F31=0,"",Commesse!$C$7+30*$B31+Commesse!$N$7)</f>
        <v/>
      </c>
      <c r="H31" s="23">
        <f>IF(Commesse!$D$7="",0,IF(LEFT(Commesse!$J$7,6)="Canone",IF($B31&gt;Commesse!$E$7,0,Commesse!$P$7/Commesse!$E$7),IF(Commesse!$J$7="SAL mensile",IF($B31&gt;Commesse!$E$7,0,(Commesse!$P$7-Commesse!$W$7)/Commesse!$E$7),IF(Commesse!$J$7="3 tappe (30/30/40)",(Commesse!$P$7-Commesse!$W$7)*(0.3*($B31=CEILING(Commesse!$E$7/3,1))+0.3*($B31=CEILING(2*Commesse!$E$7/3,1))+0.4*($B31=Commesse!$E$7)),IF($B31=Commesse!$E$7,(Commesse!$P$7-Commesse!$W$7),0)))))</f>
        <v/>
      </c>
      <c r="I31" s="24">
        <f>IF(H31=0,"",Commesse!$C$7+30*IF(Commesse!$J$7="Canone anticipato",$B31-1,$B31)+Commesse!$K$7)</f>
        <v/>
      </c>
      <c r="J31" s="24">
        <f>IF(H31=0,"",I31+Commesse!$L$7+Commesse!$M$7)</f>
        <v/>
      </c>
    </row>
    <row r="32">
      <c r="A32" t="n">
        <v>2</v>
      </c>
      <c r="B32" t="n">
        <v>4</v>
      </c>
      <c r="C32">
        <f>IF(Commesse!$D$7="","",Commesse!$B$7)</f>
        <v/>
      </c>
      <c r="D32" s="23">
        <f>IF(OR(Commesse!$D$7="",$B32&gt;Commesse!$E$7),0,Commesse!$Q$7*(1+Commesse!$O$7)/Commesse!$E$7)</f>
        <v/>
      </c>
      <c r="E32" s="24">
        <f>IF(D32=0,"",Commesse!$C$7+30*$B32)</f>
        <v/>
      </c>
      <c r="F32" s="23">
        <f>IF(OR(Commesse!$D$7="",$B32&gt;Commesse!$E$7),0,Commesse!$R$7/Commesse!$E$7)</f>
        <v/>
      </c>
      <c r="G32" s="24">
        <f>IF(F32=0,"",Commesse!$C$7+30*$B32+Commesse!$N$7)</f>
        <v/>
      </c>
      <c r="H32" s="23">
        <f>IF(Commesse!$D$7="",0,IF(LEFT(Commesse!$J$7,6)="Canone",IF($B32&gt;Commesse!$E$7,0,Commesse!$P$7/Commesse!$E$7),IF(Commesse!$J$7="SAL mensile",IF($B32&gt;Commesse!$E$7,0,(Commesse!$P$7-Commesse!$W$7)/Commesse!$E$7),IF(Commesse!$J$7="3 tappe (30/30/40)",(Commesse!$P$7-Commesse!$W$7)*(0.3*($B32=CEILING(Commesse!$E$7/3,1))+0.3*($B32=CEILING(2*Commesse!$E$7/3,1))+0.4*($B32=Commesse!$E$7)),IF($B32=Commesse!$E$7,(Commesse!$P$7-Commesse!$W$7),0)))))</f>
        <v/>
      </c>
      <c r="I32" s="24">
        <f>IF(H32=0,"",Commesse!$C$7+30*IF(Commesse!$J$7="Canone anticipato",$B32-1,$B32)+Commesse!$K$7)</f>
        <v/>
      </c>
      <c r="J32" s="24">
        <f>IF(H32=0,"",I32+Commesse!$L$7+Commesse!$M$7)</f>
        <v/>
      </c>
    </row>
    <row r="33">
      <c r="A33" t="n">
        <v>2</v>
      </c>
      <c r="B33" t="n">
        <v>5</v>
      </c>
      <c r="C33">
        <f>IF(Commesse!$D$7="","",Commesse!$B$7)</f>
        <v/>
      </c>
      <c r="D33" s="23">
        <f>IF(OR(Commesse!$D$7="",$B33&gt;Commesse!$E$7),0,Commesse!$Q$7*(1+Commesse!$O$7)/Commesse!$E$7)</f>
        <v/>
      </c>
      <c r="E33" s="24">
        <f>IF(D33=0,"",Commesse!$C$7+30*$B33)</f>
        <v/>
      </c>
      <c r="F33" s="23">
        <f>IF(OR(Commesse!$D$7="",$B33&gt;Commesse!$E$7),0,Commesse!$R$7/Commesse!$E$7)</f>
        <v/>
      </c>
      <c r="G33" s="24">
        <f>IF(F33=0,"",Commesse!$C$7+30*$B33+Commesse!$N$7)</f>
        <v/>
      </c>
      <c r="H33" s="23">
        <f>IF(Commesse!$D$7="",0,IF(LEFT(Commesse!$J$7,6)="Canone",IF($B33&gt;Commesse!$E$7,0,Commesse!$P$7/Commesse!$E$7),IF(Commesse!$J$7="SAL mensile",IF($B33&gt;Commesse!$E$7,0,(Commesse!$P$7-Commesse!$W$7)/Commesse!$E$7),IF(Commesse!$J$7="3 tappe (30/30/40)",(Commesse!$P$7-Commesse!$W$7)*(0.3*($B33=CEILING(Commesse!$E$7/3,1))+0.3*($B33=CEILING(2*Commesse!$E$7/3,1))+0.4*($B33=Commesse!$E$7)),IF($B33=Commesse!$E$7,(Commesse!$P$7-Commesse!$W$7),0)))))</f>
        <v/>
      </c>
      <c r="I33" s="24">
        <f>IF(H33=0,"",Commesse!$C$7+30*IF(Commesse!$J$7="Canone anticipato",$B33-1,$B33)+Commesse!$K$7)</f>
        <v/>
      </c>
      <c r="J33" s="24">
        <f>IF(H33=0,"",I33+Commesse!$L$7+Commesse!$M$7)</f>
        <v/>
      </c>
    </row>
    <row r="34">
      <c r="A34" t="n">
        <v>2</v>
      </c>
      <c r="B34" t="n">
        <v>6</v>
      </c>
      <c r="C34">
        <f>IF(Commesse!$D$7="","",Commesse!$B$7)</f>
        <v/>
      </c>
      <c r="D34" s="23">
        <f>IF(OR(Commesse!$D$7="",$B34&gt;Commesse!$E$7),0,Commesse!$Q$7*(1+Commesse!$O$7)/Commesse!$E$7)</f>
        <v/>
      </c>
      <c r="E34" s="24">
        <f>IF(D34=0,"",Commesse!$C$7+30*$B34)</f>
        <v/>
      </c>
      <c r="F34" s="23">
        <f>IF(OR(Commesse!$D$7="",$B34&gt;Commesse!$E$7),0,Commesse!$R$7/Commesse!$E$7)</f>
        <v/>
      </c>
      <c r="G34" s="24">
        <f>IF(F34=0,"",Commesse!$C$7+30*$B34+Commesse!$N$7)</f>
        <v/>
      </c>
      <c r="H34" s="23">
        <f>IF(Commesse!$D$7="",0,IF(LEFT(Commesse!$J$7,6)="Canone",IF($B34&gt;Commesse!$E$7,0,Commesse!$P$7/Commesse!$E$7),IF(Commesse!$J$7="SAL mensile",IF($B34&gt;Commesse!$E$7,0,(Commesse!$P$7-Commesse!$W$7)/Commesse!$E$7),IF(Commesse!$J$7="3 tappe (30/30/40)",(Commesse!$P$7-Commesse!$W$7)*(0.3*($B34=CEILING(Commesse!$E$7/3,1))+0.3*($B34=CEILING(2*Commesse!$E$7/3,1))+0.4*($B34=Commesse!$E$7)),IF($B34=Commesse!$E$7,(Commesse!$P$7-Commesse!$W$7),0)))))</f>
        <v/>
      </c>
      <c r="I34" s="24">
        <f>IF(H34=0,"",Commesse!$C$7+30*IF(Commesse!$J$7="Canone anticipato",$B34-1,$B34)+Commesse!$K$7)</f>
        <v/>
      </c>
      <c r="J34" s="24">
        <f>IF(H34=0,"",I34+Commesse!$L$7+Commesse!$M$7)</f>
        <v/>
      </c>
    </row>
    <row r="35">
      <c r="A35" t="n">
        <v>2</v>
      </c>
      <c r="B35" t="n">
        <v>7</v>
      </c>
      <c r="C35">
        <f>IF(Commesse!$D$7="","",Commesse!$B$7)</f>
        <v/>
      </c>
      <c r="D35" s="23">
        <f>IF(OR(Commesse!$D$7="",$B35&gt;Commesse!$E$7),0,Commesse!$Q$7*(1+Commesse!$O$7)/Commesse!$E$7)</f>
        <v/>
      </c>
      <c r="E35" s="24">
        <f>IF(D35=0,"",Commesse!$C$7+30*$B35)</f>
        <v/>
      </c>
      <c r="F35" s="23">
        <f>IF(OR(Commesse!$D$7="",$B35&gt;Commesse!$E$7),0,Commesse!$R$7/Commesse!$E$7)</f>
        <v/>
      </c>
      <c r="G35" s="24">
        <f>IF(F35=0,"",Commesse!$C$7+30*$B35+Commesse!$N$7)</f>
        <v/>
      </c>
      <c r="H35" s="23">
        <f>IF(Commesse!$D$7="",0,IF(LEFT(Commesse!$J$7,6)="Canone",IF($B35&gt;Commesse!$E$7,0,Commesse!$P$7/Commesse!$E$7),IF(Commesse!$J$7="SAL mensile",IF($B35&gt;Commesse!$E$7,0,(Commesse!$P$7-Commesse!$W$7)/Commesse!$E$7),IF(Commesse!$J$7="3 tappe (30/30/40)",(Commesse!$P$7-Commesse!$W$7)*(0.3*($B35=CEILING(Commesse!$E$7/3,1))+0.3*($B35=CEILING(2*Commesse!$E$7/3,1))+0.4*($B35=Commesse!$E$7)),IF($B35=Commesse!$E$7,(Commesse!$P$7-Commesse!$W$7),0)))))</f>
        <v/>
      </c>
      <c r="I35" s="24">
        <f>IF(H35=0,"",Commesse!$C$7+30*IF(Commesse!$J$7="Canone anticipato",$B35-1,$B35)+Commesse!$K$7)</f>
        <v/>
      </c>
      <c r="J35" s="24">
        <f>IF(H35=0,"",I35+Commesse!$L$7+Commesse!$M$7)</f>
        <v/>
      </c>
    </row>
    <row r="36">
      <c r="A36" t="n">
        <v>2</v>
      </c>
      <c r="B36" t="n">
        <v>8</v>
      </c>
      <c r="C36">
        <f>IF(Commesse!$D$7="","",Commesse!$B$7)</f>
        <v/>
      </c>
      <c r="D36" s="23">
        <f>IF(OR(Commesse!$D$7="",$B36&gt;Commesse!$E$7),0,Commesse!$Q$7*(1+Commesse!$O$7)/Commesse!$E$7)</f>
        <v/>
      </c>
      <c r="E36" s="24">
        <f>IF(D36=0,"",Commesse!$C$7+30*$B36)</f>
        <v/>
      </c>
      <c r="F36" s="23">
        <f>IF(OR(Commesse!$D$7="",$B36&gt;Commesse!$E$7),0,Commesse!$R$7/Commesse!$E$7)</f>
        <v/>
      </c>
      <c r="G36" s="24">
        <f>IF(F36=0,"",Commesse!$C$7+30*$B36+Commesse!$N$7)</f>
        <v/>
      </c>
      <c r="H36" s="23">
        <f>IF(Commesse!$D$7="",0,IF(LEFT(Commesse!$J$7,6)="Canone",IF($B36&gt;Commesse!$E$7,0,Commesse!$P$7/Commesse!$E$7),IF(Commesse!$J$7="SAL mensile",IF($B36&gt;Commesse!$E$7,0,(Commesse!$P$7-Commesse!$W$7)/Commesse!$E$7),IF(Commesse!$J$7="3 tappe (30/30/40)",(Commesse!$P$7-Commesse!$W$7)*(0.3*($B36=CEILING(Commesse!$E$7/3,1))+0.3*($B36=CEILING(2*Commesse!$E$7/3,1))+0.4*($B36=Commesse!$E$7)),IF($B36=Commesse!$E$7,(Commesse!$P$7-Commesse!$W$7),0)))))</f>
        <v/>
      </c>
      <c r="I36" s="24">
        <f>IF(H36=0,"",Commesse!$C$7+30*IF(Commesse!$J$7="Canone anticipato",$B36-1,$B36)+Commesse!$K$7)</f>
        <v/>
      </c>
      <c r="J36" s="24">
        <f>IF(H36=0,"",I36+Commesse!$L$7+Commesse!$M$7)</f>
        <v/>
      </c>
    </row>
    <row r="37">
      <c r="A37" t="n">
        <v>2</v>
      </c>
      <c r="B37" t="n">
        <v>9</v>
      </c>
      <c r="C37">
        <f>IF(Commesse!$D$7="","",Commesse!$B$7)</f>
        <v/>
      </c>
      <c r="D37" s="23">
        <f>IF(OR(Commesse!$D$7="",$B37&gt;Commesse!$E$7),0,Commesse!$Q$7*(1+Commesse!$O$7)/Commesse!$E$7)</f>
        <v/>
      </c>
      <c r="E37" s="24">
        <f>IF(D37=0,"",Commesse!$C$7+30*$B37)</f>
        <v/>
      </c>
      <c r="F37" s="23">
        <f>IF(OR(Commesse!$D$7="",$B37&gt;Commesse!$E$7),0,Commesse!$R$7/Commesse!$E$7)</f>
        <v/>
      </c>
      <c r="G37" s="24">
        <f>IF(F37=0,"",Commesse!$C$7+30*$B37+Commesse!$N$7)</f>
        <v/>
      </c>
      <c r="H37" s="23">
        <f>IF(Commesse!$D$7="",0,IF(LEFT(Commesse!$J$7,6)="Canone",IF($B37&gt;Commesse!$E$7,0,Commesse!$P$7/Commesse!$E$7),IF(Commesse!$J$7="SAL mensile",IF($B37&gt;Commesse!$E$7,0,(Commesse!$P$7-Commesse!$W$7)/Commesse!$E$7),IF(Commesse!$J$7="3 tappe (30/30/40)",(Commesse!$P$7-Commesse!$W$7)*(0.3*($B37=CEILING(Commesse!$E$7/3,1))+0.3*($B37=CEILING(2*Commesse!$E$7/3,1))+0.4*($B37=Commesse!$E$7)),IF($B37=Commesse!$E$7,(Commesse!$P$7-Commesse!$W$7),0)))))</f>
        <v/>
      </c>
      <c r="I37" s="24">
        <f>IF(H37=0,"",Commesse!$C$7+30*IF(Commesse!$J$7="Canone anticipato",$B37-1,$B37)+Commesse!$K$7)</f>
        <v/>
      </c>
      <c r="J37" s="24">
        <f>IF(H37=0,"",I37+Commesse!$L$7+Commesse!$M$7)</f>
        <v/>
      </c>
    </row>
    <row r="38">
      <c r="A38" t="n">
        <v>2</v>
      </c>
      <c r="B38" t="n">
        <v>10</v>
      </c>
      <c r="C38">
        <f>IF(Commesse!$D$7="","",Commesse!$B$7)</f>
        <v/>
      </c>
      <c r="D38" s="23">
        <f>IF(OR(Commesse!$D$7="",$B38&gt;Commesse!$E$7),0,Commesse!$Q$7*(1+Commesse!$O$7)/Commesse!$E$7)</f>
        <v/>
      </c>
      <c r="E38" s="24">
        <f>IF(D38=0,"",Commesse!$C$7+30*$B38)</f>
        <v/>
      </c>
      <c r="F38" s="23">
        <f>IF(OR(Commesse!$D$7="",$B38&gt;Commesse!$E$7),0,Commesse!$R$7/Commesse!$E$7)</f>
        <v/>
      </c>
      <c r="G38" s="24">
        <f>IF(F38=0,"",Commesse!$C$7+30*$B38+Commesse!$N$7)</f>
        <v/>
      </c>
      <c r="H38" s="23">
        <f>IF(Commesse!$D$7="",0,IF(LEFT(Commesse!$J$7,6)="Canone",IF($B38&gt;Commesse!$E$7,0,Commesse!$P$7/Commesse!$E$7),IF(Commesse!$J$7="SAL mensile",IF($B38&gt;Commesse!$E$7,0,(Commesse!$P$7-Commesse!$W$7)/Commesse!$E$7),IF(Commesse!$J$7="3 tappe (30/30/40)",(Commesse!$P$7-Commesse!$W$7)*(0.3*($B38=CEILING(Commesse!$E$7/3,1))+0.3*($B38=CEILING(2*Commesse!$E$7/3,1))+0.4*($B38=Commesse!$E$7)),IF($B38=Commesse!$E$7,(Commesse!$P$7-Commesse!$W$7),0)))))</f>
        <v/>
      </c>
      <c r="I38" s="24">
        <f>IF(H38=0,"",Commesse!$C$7+30*IF(Commesse!$J$7="Canone anticipato",$B38-1,$B38)+Commesse!$K$7)</f>
        <v/>
      </c>
      <c r="J38" s="24">
        <f>IF(H38=0,"",I38+Commesse!$L$7+Commesse!$M$7)</f>
        <v/>
      </c>
    </row>
    <row r="39">
      <c r="A39" t="n">
        <v>2</v>
      </c>
      <c r="B39" t="n">
        <v>11</v>
      </c>
      <c r="C39">
        <f>IF(Commesse!$D$7="","",Commesse!$B$7)</f>
        <v/>
      </c>
      <c r="D39" s="23">
        <f>IF(OR(Commesse!$D$7="",$B39&gt;Commesse!$E$7),0,Commesse!$Q$7*(1+Commesse!$O$7)/Commesse!$E$7)</f>
        <v/>
      </c>
      <c r="E39" s="24">
        <f>IF(D39=0,"",Commesse!$C$7+30*$B39)</f>
        <v/>
      </c>
      <c r="F39" s="23">
        <f>IF(OR(Commesse!$D$7="",$B39&gt;Commesse!$E$7),0,Commesse!$R$7/Commesse!$E$7)</f>
        <v/>
      </c>
      <c r="G39" s="24">
        <f>IF(F39=0,"",Commesse!$C$7+30*$B39+Commesse!$N$7)</f>
        <v/>
      </c>
      <c r="H39" s="23">
        <f>IF(Commesse!$D$7="",0,IF(LEFT(Commesse!$J$7,6)="Canone",IF($B39&gt;Commesse!$E$7,0,Commesse!$P$7/Commesse!$E$7),IF(Commesse!$J$7="SAL mensile",IF($B39&gt;Commesse!$E$7,0,(Commesse!$P$7-Commesse!$W$7)/Commesse!$E$7),IF(Commesse!$J$7="3 tappe (30/30/40)",(Commesse!$P$7-Commesse!$W$7)*(0.3*($B39=CEILING(Commesse!$E$7/3,1))+0.3*($B39=CEILING(2*Commesse!$E$7/3,1))+0.4*($B39=Commesse!$E$7)),IF($B39=Commesse!$E$7,(Commesse!$P$7-Commesse!$W$7),0)))))</f>
        <v/>
      </c>
      <c r="I39" s="24">
        <f>IF(H39=0,"",Commesse!$C$7+30*IF(Commesse!$J$7="Canone anticipato",$B39-1,$B39)+Commesse!$K$7)</f>
        <v/>
      </c>
      <c r="J39" s="24">
        <f>IF(H39=0,"",I39+Commesse!$L$7+Commesse!$M$7)</f>
        <v/>
      </c>
    </row>
    <row r="40">
      <c r="A40" t="n">
        <v>2</v>
      </c>
      <c r="B40" t="n">
        <v>12</v>
      </c>
      <c r="C40">
        <f>IF(Commesse!$D$7="","",Commesse!$B$7)</f>
        <v/>
      </c>
      <c r="D40" s="23">
        <f>IF(OR(Commesse!$D$7="",$B40&gt;Commesse!$E$7),0,Commesse!$Q$7*(1+Commesse!$O$7)/Commesse!$E$7)</f>
        <v/>
      </c>
      <c r="E40" s="24">
        <f>IF(D40=0,"",Commesse!$C$7+30*$B40)</f>
        <v/>
      </c>
      <c r="F40" s="23">
        <f>IF(OR(Commesse!$D$7="",$B40&gt;Commesse!$E$7),0,Commesse!$R$7/Commesse!$E$7)</f>
        <v/>
      </c>
      <c r="G40" s="24">
        <f>IF(F40=0,"",Commesse!$C$7+30*$B40+Commesse!$N$7)</f>
        <v/>
      </c>
      <c r="H40" s="23">
        <f>IF(Commesse!$D$7="",0,IF(LEFT(Commesse!$J$7,6)="Canone",IF($B40&gt;Commesse!$E$7,0,Commesse!$P$7/Commesse!$E$7),IF(Commesse!$J$7="SAL mensile",IF($B40&gt;Commesse!$E$7,0,(Commesse!$P$7-Commesse!$W$7)/Commesse!$E$7),IF(Commesse!$J$7="3 tappe (30/30/40)",(Commesse!$P$7-Commesse!$W$7)*(0.3*($B40=CEILING(Commesse!$E$7/3,1))+0.3*($B40=CEILING(2*Commesse!$E$7/3,1))+0.4*($B40=Commesse!$E$7)),IF($B40=Commesse!$E$7,(Commesse!$P$7-Commesse!$W$7),0)))))</f>
        <v/>
      </c>
      <c r="I40" s="24">
        <f>IF(H40=0,"",Commesse!$C$7+30*IF(Commesse!$J$7="Canone anticipato",$B40-1,$B40)+Commesse!$K$7)</f>
        <v/>
      </c>
      <c r="J40" s="24">
        <f>IF(H40=0,"",I40+Commesse!$L$7+Commesse!$M$7)</f>
        <v/>
      </c>
    </row>
    <row r="41">
      <c r="A41" t="n">
        <v>2</v>
      </c>
      <c r="B41" t="n">
        <v>13</v>
      </c>
      <c r="C41">
        <f>IF(Commesse!$D$7="","",Commesse!$B$7)</f>
        <v/>
      </c>
      <c r="D41" s="23">
        <f>IF(OR(Commesse!$D$7="",$B41&gt;Commesse!$E$7),0,Commesse!$Q$7*(1+Commesse!$O$7)/Commesse!$E$7)</f>
        <v/>
      </c>
      <c r="E41" s="24">
        <f>IF(D41=0,"",Commesse!$C$7+30*$B41)</f>
        <v/>
      </c>
      <c r="F41" s="23">
        <f>IF(OR(Commesse!$D$7="",$B41&gt;Commesse!$E$7),0,Commesse!$R$7/Commesse!$E$7)</f>
        <v/>
      </c>
      <c r="G41" s="24">
        <f>IF(F41=0,"",Commesse!$C$7+30*$B41+Commesse!$N$7)</f>
        <v/>
      </c>
      <c r="H41" s="23">
        <f>IF(Commesse!$D$7="",0,IF(LEFT(Commesse!$J$7,6)="Canone",IF($B41&gt;Commesse!$E$7,0,Commesse!$P$7/Commesse!$E$7),IF(Commesse!$J$7="SAL mensile",IF($B41&gt;Commesse!$E$7,0,(Commesse!$P$7-Commesse!$W$7)/Commesse!$E$7),IF(Commesse!$J$7="3 tappe (30/30/40)",(Commesse!$P$7-Commesse!$W$7)*(0.3*($B41=CEILING(Commesse!$E$7/3,1))+0.3*($B41=CEILING(2*Commesse!$E$7/3,1))+0.4*($B41=Commesse!$E$7)),IF($B41=Commesse!$E$7,(Commesse!$P$7-Commesse!$W$7),0)))))</f>
        <v/>
      </c>
      <c r="I41" s="24">
        <f>IF(H41=0,"",Commesse!$C$7+30*IF(Commesse!$J$7="Canone anticipato",$B41-1,$B41)+Commesse!$K$7)</f>
        <v/>
      </c>
      <c r="J41" s="24">
        <f>IF(H41=0,"",I41+Commesse!$L$7+Commesse!$M$7)</f>
        <v/>
      </c>
    </row>
    <row r="42">
      <c r="A42" t="n">
        <v>2</v>
      </c>
      <c r="B42" t="n">
        <v>14</v>
      </c>
      <c r="C42">
        <f>IF(Commesse!$D$7="","",Commesse!$B$7)</f>
        <v/>
      </c>
      <c r="D42" s="23">
        <f>IF(OR(Commesse!$D$7="",$B42&gt;Commesse!$E$7),0,Commesse!$Q$7*(1+Commesse!$O$7)/Commesse!$E$7)</f>
        <v/>
      </c>
      <c r="E42" s="24">
        <f>IF(D42=0,"",Commesse!$C$7+30*$B42)</f>
        <v/>
      </c>
      <c r="F42" s="23">
        <f>IF(OR(Commesse!$D$7="",$B42&gt;Commesse!$E$7),0,Commesse!$R$7/Commesse!$E$7)</f>
        <v/>
      </c>
      <c r="G42" s="24">
        <f>IF(F42=0,"",Commesse!$C$7+30*$B42+Commesse!$N$7)</f>
        <v/>
      </c>
      <c r="H42" s="23">
        <f>IF(Commesse!$D$7="",0,IF(LEFT(Commesse!$J$7,6)="Canone",IF($B42&gt;Commesse!$E$7,0,Commesse!$P$7/Commesse!$E$7),IF(Commesse!$J$7="SAL mensile",IF($B42&gt;Commesse!$E$7,0,(Commesse!$P$7-Commesse!$W$7)/Commesse!$E$7),IF(Commesse!$J$7="3 tappe (30/30/40)",(Commesse!$P$7-Commesse!$W$7)*(0.3*($B42=CEILING(Commesse!$E$7/3,1))+0.3*($B42=CEILING(2*Commesse!$E$7/3,1))+0.4*($B42=Commesse!$E$7)),IF($B42=Commesse!$E$7,(Commesse!$P$7-Commesse!$W$7),0)))))</f>
        <v/>
      </c>
      <c r="I42" s="24">
        <f>IF(H42=0,"",Commesse!$C$7+30*IF(Commesse!$J$7="Canone anticipato",$B42-1,$B42)+Commesse!$K$7)</f>
        <v/>
      </c>
      <c r="J42" s="24">
        <f>IF(H42=0,"",I42+Commesse!$L$7+Commesse!$M$7)</f>
        <v/>
      </c>
    </row>
    <row r="43">
      <c r="A43" t="n">
        <v>2</v>
      </c>
      <c r="B43" t="n">
        <v>15</v>
      </c>
      <c r="C43">
        <f>IF(Commesse!$D$7="","",Commesse!$B$7)</f>
        <v/>
      </c>
      <c r="D43" s="23">
        <f>IF(OR(Commesse!$D$7="",$B43&gt;Commesse!$E$7),0,Commesse!$Q$7*(1+Commesse!$O$7)/Commesse!$E$7)</f>
        <v/>
      </c>
      <c r="E43" s="24">
        <f>IF(D43=0,"",Commesse!$C$7+30*$B43)</f>
        <v/>
      </c>
      <c r="F43" s="23">
        <f>IF(OR(Commesse!$D$7="",$B43&gt;Commesse!$E$7),0,Commesse!$R$7/Commesse!$E$7)</f>
        <v/>
      </c>
      <c r="G43" s="24">
        <f>IF(F43=0,"",Commesse!$C$7+30*$B43+Commesse!$N$7)</f>
        <v/>
      </c>
      <c r="H43" s="23">
        <f>IF(Commesse!$D$7="",0,IF(LEFT(Commesse!$J$7,6)="Canone",IF($B43&gt;Commesse!$E$7,0,Commesse!$P$7/Commesse!$E$7),IF(Commesse!$J$7="SAL mensile",IF($B43&gt;Commesse!$E$7,0,(Commesse!$P$7-Commesse!$W$7)/Commesse!$E$7),IF(Commesse!$J$7="3 tappe (30/30/40)",(Commesse!$P$7-Commesse!$W$7)*(0.3*($B43=CEILING(Commesse!$E$7/3,1))+0.3*($B43=CEILING(2*Commesse!$E$7/3,1))+0.4*($B43=Commesse!$E$7)),IF($B43=Commesse!$E$7,(Commesse!$P$7-Commesse!$W$7),0)))))</f>
        <v/>
      </c>
      <c r="I43" s="24">
        <f>IF(H43=0,"",Commesse!$C$7+30*IF(Commesse!$J$7="Canone anticipato",$B43-1,$B43)+Commesse!$K$7)</f>
        <v/>
      </c>
      <c r="J43" s="24">
        <f>IF(H43=0,"",I43+Commesse!$L$7+Commesse!$M$7)</f>
        <v/>
      </c>
    </row>
    <row r="44">
      <c r="A44" t="n">
        <v>2</v>
      </c>
      <c r="B44" t="n">
        <v>16</v>
      </c>
      <c r="C44">
        <f>IF(Commesse!$D$7="","",Commesse!$B$7)</f>
        <v/>
      </c>
      <c r="D44" s="23">
        <f>IF(OR(Commesse!$D$7="",$B44&gt;Commesse!$E$7),0,Commesse!$Q$7*(1+Commesse!$O$7)/Commesse!$E$7)</f>
        <v/>
      </c>
      <c r="E44" s="24">
        <f>IF(D44=0,"",Commesse!$C$7+30*$B44)</f>
        <v/>
      </c>
      <c r="F44" s="23">
        <f>IF(OR(Commesse!$D$7="",$B44&gt;Commesse!$E$7),0,Commesse!$R$7/Commesse!$E$7)</f>
        <v/>
      </c>
      <c r="G44" s="24">
        <f>IF(F44=0,"",Commesse!$C$7+30*$B44+Commesse!$N$7)</f>
        <v/>
      </c>
      <c r="H44" s="23">
        <f>IF(Commesse!$D$7="",0,IF(LEFT(Commesse!$J$7,6)="Canone",IF($B44&gt;Commesse!$E$7,0,Commesse!$P$7/Commesse!$E$7),IF(Commesse!$J$7="SAL mensile",IF($B44&gt;Commesse!$E$7,0,(Commesse!$P$7-Commesse!$W$7)/Commesse!$E$7),IF(Commesse!$J$7="3 tappe (30/30/40)",(Commesse!$P$7-Commesse!$W$7)*(0.3*($B44=CEILING(Commesse!$E$7/3,1))+0.3*($B44=CEILING(2*Commesse!$E$7/3,1))+0.4*($B44=Commesse!$E$7)),IF($B44=Commesse!$E$7,(Commesse!$P$7-Commesse!$W$7),0)))))</f>
        <v/>
      </c>
      <c r="I44" s="24">
        <f>IF(H44=0,"",Commesse!$C$7+30*IF(Commesse!$J$7="Canone anticipato",$B44-1,$B44)+Commesse!$K$7)</f>
        <v/>
      </c>
      <c r="J44" s="24">
        <f>IF(H44=0,"",I44+Commesse!$L$7+Commesse!$M$7)</f>
        <v/>
      </c>
    </row>
    <row r="45">
      <c r="A45" t="n">
        <v>2</v>
      </c>
      <c r="B45" t="n">
        <v>17</v>
      </c>
      <c r="C45">
        <f>IF(Commesse!$D$7="","",Commesse!$B$7)</f>
        <v/>
      </c>
      <c r="D45" s="23">
        <f>IF(OR(Commesse!$D$7="",$B45&gt;Commesse!$E$7),0,Commesse!$Q$7*(1+Commesse!$O$7)/Commesse!$E$7)</f>
        <v/>
      </c>
      <c r="E45" s="24">
        <f>IF(D45=0,"",Commesse!$C$7+30*$B45)</f>
        <v/>
      </c>
      <c r="F45" s="23">
        <f>IF(OR(Commesse!$D$7="",$B45&gt;Commesse!$E$7),0,Commesse!$R$7/Commesse!$E$7)</f>
        <v/>
      </c>
      <c r="G45" s="24">
        <f>IF(F45=0,"",Commesse!$C$7+30*$B45+Commesse!$N$7)</f>
        <v/>
      </c>
      <c r="H45" s="23">
        <f>IF(Commesse!$D$7="",0,IF(LEFT(Commesse!$J$7,6)="Canone",IF($B45&gt;Commesse!$E$7,0,Commesse!$P$7/Commesse!$E$7),IF(Commesse!$J$7="SAL mensile",IF($B45&gt;Commesse!$E$7,0,(Commesse!$P$7-Commesse!$W$7)/Commesse!$E$7),IF(Commesse!$J$7="3 tappe (30/30/40)",(Commesse!$P$7-Commesse!$W$7)*(0.3*($B45=CEILING(Commesse!$E$7/3,1))+0.3*($B45=CEILING(2*Commesse!$E$7/3,1))+0.4*($B45=Commesse!$E$7)),IF($B45=Commesse!$E$7,(Commesse!$P$7-Commesse!$W$7),0)))))</f>
        <v/>
      </c>
      <c r="I45" s="24">
        <f>IF(H45=0,"",Commesse!$C$7+30*IF(Commesse!$J$7="Canone anticipato",$B45-1,$B45)+Commesse!$K$7)</f>
        <v/>
      </c>
      <c r="J45" s="24">
        <f>IF(H45=0,"",I45+Commesse!$L$7+Commesse!$M$7)</f>
        <v/>
      </c>
    </row>
    <row r="46">
      <c r="A46" t="n">
        <v>2</v>
      </c>
      <c r="B46" t="n">
        <v>18</v>
      </c>
      <c r="C46">
        <f>IF(Commesse!$D$7="","",Commesse!$B$7)</f>
        <v/>
      </c>
      <c r="D46" s="23">
        <f>IF(OR(Commesse!$D$7="",$B46&gt;Commesse!$E$7),0,Commesse!$Q$7*(1+Commesse!$O$7)/Commesse!$E$7)</f>
        <v/>
      </c>
      <c r="E46" s="24">
        <f>IF(D46=0,"",Commesse!$C$7+30*$B46)</f>
        <v/>
      </c>
      <c r="F46" s="23">
        <f>IF(OR(Commesse!$D$7="",$B46&gt;Commesse!$E$7),0,Commesse!$R$7/Commesse!$E$7)</f>
        <v/>
      </c>
      <c r="G46" s="24">
        <f>IF(F46=0,"",Commesse!$C$7+30*$B46+Commesse!$N$7)</f>
        <v/>
      </c>
      <c r="H46" s="23">
        <f>IF(Commesse!$D$7="",0,IF(LEFT(Commesse!$J$7,6)="Canone",IF($B46&gt;Commesse!$E$7,0,Commesse!$P$7/Commesse!$E$7),IF(Commesse!$J$7="SAL mensile",IF($B46&gt;Commesse!$E$7,0,(Commesse!$P$7-Commesse!$W$7)/Commesse!$E$7),IF(Commesse!$J$7="3 tappe (30/30/40)",(Commesse!$P$7-Commesse!$W$7)*(0.3*($B46=CEILING(Commesse!$E$7/3,1))+0.3*($B46=CEILING(2*Commesse!$E$7/3,1))+0.4*($B46=Commesse!$E$7)),IF($B46=Commesse!$E$7,(Commesse!$P$7-Commesse!$W$7),0)))))</f>
        <v/>
      </c>
      <c r="I46" s="24">
        <f>IF(H46=0,"",Commesse!$C$7+30*IF(Commesse!$J$7="Canone anticipato",$B46-1,$B46)+Commesse!$K$7)</f>
        <v/>
      </c>
      <c r="J46" s="24">
        <f>IF(H46=0,"",I46+Commesse!$L$7+Commesse!$M$7)</f>
        <v/>
      </c>
    </row>
    <row r="47">
      <c r="A47" t="n">
        <v>2</v>
      </c>
      <c r="B47" t="n">
        <v>19</v>
      </c>
      <c r="C47">
        <f>IF(Commesse!$D$7="","",Commesse!$B$7)</f>
        <v/>
      </c>
      <c r="D47" s="23">
        <f>IF(OR(Commesse!$D$7="",$B47&gt;Commesse!$E$7),0,Commesse!$Q$7*(1+Commesse!$O$7)/Commesse!$E$7)</f>
        <v/>
      </c>
      <c r="E47" s="24">
        <f>IF(D47=0,"",Commesse!$C$7+30*$B47)</f>
        <v/>
      </c>
      <c r="F47" s="23">
        <f>IF(OR(Commesse!$D$7="",$B47&gt;Commesse!$E$7),0,Commesse!$R$7/Commesse!$E$7)</f>
        <v/>
      </c>
      <c r="G47" s="24">
        <f>IF(F47=0,"",Commesse!$C$7+30*$B47+Commesse!$N$7)</f>
        <v/>
      </c>
      <c r="H47" s="23">
        <f>IF(Commesse!$D$7="",0,IF(LEFT(Commesse!$J$7,6)="Canone",IF($B47&gt;Commesse!$E$7,0,Commesse!$P$7/Commesse!$E$7),IF(Commesse!$J$7="SAL mensile",IF($B47&gt;Commesse!$E$7,0,(Commesse!$P$7-Commesse!$W$7)/Commesse!$E$7),IF(Commesse!$J$7="3 tappe (30/30/40)",(Commesse!$P$7-Commesse!$W$7)*(0.3*($B47=CEILING(Commesse!$E$7/3,1))+0.3*($B47=CEILING(2*Commesse!$E$7/3,1))+0.4*($B47=Commesse!$E$7)),IF($B47=Commesse!$E$7,(Commesse!$P$7-Commesse!$W$7),0)))))</f>
        <v/>
      </c>
      <c r="I47" s="24">
        <f>IF(H47=0,"",Commesse!$C$7+30*IF(Commesse!$J$7="Canone anticipato",$B47-1,$B47)+Commesse!$K$7)</f>
        <v/>
      </c>
      <c r="J47" s="24">
        <f>IF(H47=0,"",I47+Commesse!$L$7+Commesse!$M$7)</f>
        <v/>
      </c>
    </row>
    <row r="48">
      <c r="A48" t="n">
        <v>2</v>
      </c>
      <c r="B48" t="n">
        <v>20</v>
      </c>
      <c r="C48">
        <f>IF(Commesse!$D$7="","",Commesse!$B$7)</f>
        <v/>
      </c>
      <c r="D48" s="23">
        <f>IF(OR(Commesse!$D$7="",$B48&gt;Commesse!$E$7),0,Commesse!$Q$7*(1+Commesse!$O$7)/Commesse!$E$7)</f>
        <v/>
      </c>
      <c r="E48" s="24">
        <f>IF(D48=0,"",Commesse!$C$7+30*$B48)</f>
        <v/>
      </c>
      <c r="F48" s="23">
        <f>IF(OR(Commesse!$D$7="",$B48&gt;Commesse!$E$7),0,Commesse!$R$7/Commesse!$E$7)</f>
        <v/>
      </c>
      <c r="G48" s="24">
        <f>IF(F48=0,"",Commesse!$C$7+30*$B48+Commesse!$N$7)</f>
        <v/>
      </c>
      <c r="H48" s="23">
        <f>IF(Commesse!$D$7="",0,IF(LEFT(Commesse!$J$7,6)="Canone",IF($B48&gt;Commesse!$E$7,0,Commesse!$P$7/Commesse!$E$7),IF(Commesse!$J$7="SAL mensile",IF($B48&gt;Commesse!$E$7,0,(Commesse!$P$7-Commesse!$W$7)/Commesse!$E$7),IF(Commesse!$J$7="3 tappe (30/30/40)",(Commesse!$P$7-Commesse!$W$7)*(0.3*($B48=CEILING(Commesse!$E$7/3,1))+0.3*($B48=CEILING(2*Commesse!$E$7/3,1))+0.4*($B48=Commesse!$E$7)),IF($B48=Commesse!$E$7,(Commesse!$P$7-Commesse!$W$7),0)))))</f>
        <v/>
      </c>
      <c r="I48" s="24">
        <f>IF(H48=0,"",Commesse!$C$7+30*IF(Commesse!$J$7="Canone anticipato",$B48-1,$B48)+Commesse!$K$7)</f>
        <v/>
      </c>
      <c r="J48" s="24">
        <f>IF(H48=0,"",I48+Commesse!$L$7+Commesse!$M$7)</f>
        <v/>
      </c>
    </row>
    <row r="49">
      <c r="A49" t="n">
        <v>2</v>
      </c>
      <c r="B49" t="n">
        <v>21</v>
      </c>
      <c r="C49">
        <f>IF(Commesse!$D$7="","",Commesse!$B$7)</f>
        <v/>
      </c>
      <c r="D49" s="23">
        <f>IF(OR(Commesse!$D$7="",$B49&gt;Commesse!$E$7),0,Commesse!$Q$7*(1+Commesse!$O$7)/Commesse!$E$7)</f>
        <v/>
      </c>
      <c r="E49" s="24">
        <f>IF(D49=0,"",Commesse!$C$7+30*$B49)</f>
        <v/>
      </c>
      <c r="F49" s="23">
        <f>IF(OR(Commesse!$D$7="",$B49&gt;Commesse!$E$7),0,Commesse!$R$7/Commesse!$E$7)</f>
        <v/>
      </c>
      <c r="G49" s="24">
        <f>IF(F49=0,"",Commesse!$C$7+30*$B49+Commesse!$N$7)</f>
        <v/>
      </c>
      <c r="H49" s="23">
        <f>IF(Commesse!$D$7="",0,IF(LEFT(Commesse!$J$7,6)="Canone",IF($B49&gt;Commesse!$E$7,0,Commesse!$P$7/Commesse!$E$7),IF(Commesse!$J$7="SAL mensile",IF($B49&gt;Commesse!$E$7,0,(Commesse!$P$7-Commesse!$W$7)/Commesse!$E$7),IF(Commesse!$J$7="3 tappe (30/30/40)",(Commesse!$P$7-Commesse!$W$7)*(0.3*($B49=CEILING(Commesse!$E$7/3,1))+0.3*($B49=CEILING(2*Commesse!$E$7/3,1))+0.4*($B49=Commesse!$E$7)),IF($B49=Commesse!$E$7,(Commesse!$P$7-Commesse!$W$7),0)))))</f>
        <v/>
      </c>
      <c r="I49" s="24">
        <f>IF(H49=0,"",Commesse!$C$7+30*IF(Commesse!$J$7="Canone anticipato",$B49-1,$B49)+Commesse!$K$7)</f>
        <v/>
      </c>
      <c r="J49" s="24">
        <f>IF(H49=0,"",I49+Commesse!$L$7+Commesse!$M$7)</f>
        <v/>
      </c>
    </row>
    <row r="50">
      <c r="A50" t="n">
        <v>2</v>
      </c>
      <c r="B50" t="n">
        <v>22</v>
      </c>
      <c r="C50">
        <f>IF(Commesse!$D$7="","",Commesse!$B$7)</f>
        <v/>
      </c>
      <c r="D50" s="23">
        <f>IF(OR(Commesse!$D$7="",$B50&gt;Commesse!$E$7),0,Commesse!$Q$7*(1+Commesse!$O$7)/Commesse!$E$7)</f>
        <v/>
      </c>
      <c r="E50" s="24">
        <f>IF(D50=0,"",Commesse!$C$7+30*$B50)</f>
        <v/>
      </c>
      <c r="F50" s="23">
        <f>IF(OR(Commesse!$D$7="",$B50&gt;Commesse!$E$7),0,Commesse!$R$7/Commesse!$E$7)</f>
        <v/>
      </c>
      <c r="G50" s="24">
        <f>IF(F50=0,"",Commesse!$C$7+30*$B50+Commesse!$N$7)</f>
        <v/>
      </c>
      <c r="H50" s="23">
        <f>IF(Commesse!$D$7="",0,IF(LEFT(Commesse!$J$7,6)="Canone",IF($B50&gt;Commesse!$E$7,0,Commesse!$P$7/Commesse!$E$7),IF(Commesse!$J$7="SAL mensile",IF($B50&gt;Commesse!$E$7,0,(Commesse!$P$7-Commesse!$W$7)/Commesse!$E$7),IF(Commesse!$J$7="3 tappe (30/30/40)",(Commesse!$P$7-Commesse!$W$7)*(0.3*($B50=CEILING(Commesse!$E$7/3,1))+0.3*($B50=CEILING(2*Commesse!$E$7/3,1))+0.4*($B50=Commesse!$E$7)),IF($B50=Commesse!$E$7,(Commesse!$P$7-Commesse!$W$7),0)))))</f>
        <v/>
      </c>
      <c r="I50" s="24">
        <f>IF(H50=0,"",Commesse!$C$7+30*IF(Commesse!$J$7="Canone anticipato",$B50-1,$B50)+Commesse!$K$7)</f>
        <v/>
      </c>
      <c r="J50" s="24">
        <f>IF(H50=0,"",I50+Commesse!$L$7+Commesse!$M$7)</f>
        <v/>
      </c>
    </row>
    <row r="51">
      <c r="A51" t="n">
        <v>2</v>
      </c>
      <c r="B51" t="n">
        <v>23</v>
      </c>
      <c r="C51">
        <f>IF(Commesse!$D$7="","",Commesse!$B$7)</f>
        <v/>
      </c>
      <c r="D51" s="23">
        <f>IF(OR(Commesse!$D$7="",$B51&gt;Commesse!$E$7),0,Commesse!$Q$7*(1+Commesse!$O$7)/Commesse!$E$7)</f>
        <v/>
      </c>
      <c r="E51" s="24">
        <f>IF(D51=0,"",Commesse!$C$7+30*$B51)</f>
        <v/>
      </c>
      <c r="F51" s="23">
        <f>IF(OR(Commesse!$D$7="",$B51&gt;Commesse!$E$7),0,Commesse!$R$7/Commesse!$E$7)</f>
        <v/>
      </c>
      <c r="G51" s="24">
        <f>IF(F51=0,"",Commesse!$C$7+30*$B51+Commesse!$N$7)</f>
        <v/>
      </c>
      <c r="H51" s="23">
        <f>IF(Commesse!$D$7="",0,IF(LEFT(Commesse!$J$7,6)="Canone",IF($B51&gt;Commesse!$E$7,0,Commesse!$P$7/Commesse!$E$7),IF(Commesse!$J$7="SAL mensile",IF($B51&gt;Commesse!$E$7,0,(Commesse!$P$7-Commesse!$W$7)/Commesse!$E$7),IF(Commesse!$J$7="3 tappe (30/30/40)",(Commesse!$P$7-Commesse!$W$7)*(0.3*($B51=CEILING(Commesse!$E$7/3,1))+0.3*($B51=CEILING(2*Commesse!$E$7/3,1))+0.4*($B51=Commesse!$E$7)),IF($B51=Commesse!$E$7,(Commesse!$P$7-Commesse!$W$7),0)))))</f>
        <v/>
      </c>
      <c r="I51" s="24">
        <f>IF(H51=0,"",Commesse!$C$7+30*IF(Commesse!$J$7="Canone anticipato",$B51-1,$B51)+Commesse!$K$7)</f>
        <v/>
      </c>
      <c r="J51" s="24">
        <f>IF(H51=0,"",I51+Commesse!$L$7+Commesse!$M$7)</f>
        <v/>
      </c>
    </row>
    <row r="52">
      <c r="A52" t="n">
        <v>2</v>
      </c>
      <c r="B52" t="n">
        <v>24</v>
      </c>
      <c r="C52">
        <f>IF(Commesse!$D$7="","",Commesse!$B$7)</f>
        <v/>
      </c>
      <c r="D52" s="23">
        <f>IF(OR(Commesse!$D$7="",$B52&gt;Commesse!$E$7),0,Commesse!$Q$7*(1+Commesse!$O$7)/Commesse!$E$7)</f>
        <v/>
      </c>
      <c r="E52" s="24">
        <f>IF(D52=0,"",Commesse!$C$7+30*$B52)</f>
        <v/>
      </c>
      <c r="F52" s="23">
        <f>IF(OR(Commesse!$D$7="",$B52&gt;Commesse!$E$7),0,Commesse!$R$7/Commesse!$E$7)</f>
        <v/>
      </c>
      <c r="G52" s="24">
        <f>IF(F52=0,"",Commesse!$C$7+30*$B52+Commesse!$N$7)</f>
        <v/>
      </c>
      <c r="H52" s="23">
        <f>IF(Commesse!$D$7="",0,IF(LEFT(Commesse!$J$7,6)="Canone",IF($B52&gt;Commesse!$E$7,0,Commesse!$P$7/Commesse!$E$7),IF(Commesse!$J$7="SAL mensile",IF($B52&gt;Commesse!$E$7,0,(Commesse!$P$7-Commesse!$W$7)/Commesse!$E$7),IF(Commesse!$J$7="3 tappe (30/30/40)",(Commesse!$P$7-Commesse!$W$7)*(0.3*($B52=CEILING(Commesse!$E$7/3,1))+0.3*($B52=CEILING(2*Commesse!$E$7/3,1))+0.4*($B52=Commesse!$E$7)),IF($B52=Commesse!$E$7,(Commesse!$P$7-Commesse!$W$7),0)))))</f>
        <v/>
      </c>
      <c r="I52" s="24">
        <f>IF(H52=0,"",Commesse!$C$7+30*IF(Commesse!$J$7="Canone anticipato",$B52-1,$B52)+Commesse!$K$7)</f>
        <v/>
      </c>
      <c r="J52" s="24">
        <f>IF(H52=0,"",I52+Commesse!$L$7+Commesse!$M$7)</f>
        <v/>
      </c>
    </row>
    <row r="53">
      <c r="A53" t="n">
        <v>3</v>
      </c>
      <c r="B53" t="n">
        <v>1</v>
      </c>
      <c r="C53">
        <f>IF(Commesse!$D$8="","",Commesse!$B$8)</f>
        <v/>
      </c>
      <c r="D53" s="23">
        <f>IF(OR(Commesse!$D$8="",$B53&gt;Commesse!$E$8),0,Commesse!$Q$8*(1+Commesse!$O$8)/Commesse!$E$8)</f>
        <v/>
      </c>
      <c r="E53" s="24">
        <f>IF(D53=0,"",Commesse!$C$8+30*$B53)</f>
        <v/>
      </c>
      <c r="F53" s="23">
        <f>IF(OR(Commesse!$D$8="",$B53&gt;Commesse!$E$8),0,Commesse!$R$8/Commesse!$E$8)</f>
        <v/>
      </c>
      <c r="G53" s="24">
        <f>IF(F53=0,"",Commesse!$C$8+30*$B53+Commesse!$N$8)</f>
        <v/>
      </c>
      <c r="H53" s="23">
        <f>IF(Commesse!$D$8="",0,IF(LEFT(Commesse!$J$8,6)="Canone",IF($B53&gt;Commesse!$E$8,0,Commesse!$P$8/Commesse!$E$8),IF(Commesse!$J$8="SAL mensile",IF($B53&gt;Commesse!$E$8,0,(Commesse!$P$8-Commesse!$W$8)/Commesse!$E$8),IF(Commesse!$J$8="3 tappe (30/30/40)",(Commesse!$P$8-Commesse!$W$8)*(0.3*($B53=CEILING(Commesse!$E$8/3,1))+0.3*($B53=CEILING(2*Commesse!$E$8/3,1))+0.4*($B53=Commesse!$E$8)),IF($B53=Commesse!$E$8,(Commesse!$P$8-Commesse!$W$8),0)))))</f>
        <v/>
      </c>
      <c r="I53" s="24">
        <f>IF(H53=0,"",Commesse!$C$8+30*IF(Commesse!$J$8="Canone anticipato",$B53-1,$B53)+Commesse!$K$8)</f>
        <v/>
      </c>
      <c r="J53" s="24">
        <f>IF(H53=0,"",I53+Commesse!$L$8+Commesse!$M$8)</f>
        <v/>
      </c>
    </row>
    <row r="54">
      <c r="A54" t="n">
        <v>3</v>
      </c>
      <c r="B54" t="n">
        <v>2</v>
      </c>
      <c r="C54">
        <f>IF(Commesse!$D$8="","",Commesse!$B$8)</f>
        <v/>
      </c>
      <c r="D54" s="23">
        <f>IF(OR(Commesse!$D$8="",$B54&gt;Commesse!$E$8),0,Commesse!$Q$8*(1+Commesse!$O$8)/Commesse!$E$8)</f>
        <v/>
      </c>
      <c r="E54" s="24">
        <f>IF(D54=0,"",Commesse!$C$8+30*$B54)</f>
        <v/>
      </c>
      <c r="F54" s="23">
        <f>IF(OR(Commesse!$D$8="",$B54&gt;Commesse!$E$8),0,Commesse!$R$8/Commesse!$E$8)</f>
        <v/>
      </c>
      <c r="G54" s="24">
        <f>IF(F54=0,"",Commesse!$C$8+30*$B54+Commesse!$N$8)</f>
        <v/>
      </c>
      <c r="H54" s="23">
        <f>IF(Commesse!$D$8="",0,IF(LEFT(Commesse!$J$8,6)="Canone",IF($B54&gt;Commesse!$E$8,0,Commesse!$P$8/Commesse!$E$8),IF(Commesse!$J$8="SAL mensile",IF($B54&gt;Commesse!$E$8,0,(Commesse!$P$8-Commesse!$W$8)/Commesse!$E$8),IF(Commesse!$J$8="3 tappe (30/30/40)",(Commesse!$P$8-Commesse!$W$8)*(0.3*($B54=CEILING(Commesse!$E$8/3,1))+0.3*($B54=CEILING(2*Commesse!$E$8/3,1))+0.4*($B54=Commesse!$E$8)),IF($B54=Commesse!$E$8,(Commesse!$P$8-Commesse!$W$8),0)))))</f>
        <v/>
      </c>
      <c r="I54" s="24">
        <f>IF(H54=0,"",Commesse!$C$8+30*IF(Commesse!$J$8="Canone anticipato",$B54-1,$B54)+Commesse!$K$8)</f>
        <v/>
      </c>
      <c r="J54" s="24">
        <f>IF(H54=0,"",I54+Commesse!$L$8+Commesse!$M$8)</f>
        <v/>
      </c>
    </row>
    <row r="55">
      <c r="A55" t="n">
        <v>3</v>
      </c>
      <c r="B55" t="n">
        <v>3</v>
      </c>
      <c r="C55">
        <f>IF(Commesse!$D$8="","",Commesse!$B$8)</f>
        <v/>
      </c>
      <c r="D55" s="23">
        <f>IF(OR(Commesse!$D$8="",$B55&gt;Commesse!$E$8),0,Commesse!$Q$8*(1+Commesse!$O$8)/Commesse!$E$8)</f>
        <v/>
      </c>
      <c r="E55" s="24">
        <f>IF(D55=0,"",Commesse!$C$8+30*$B55)</f>
        <v/>
      </c>
      <c r="F55" s="23">
        <f>IF(OR(Commesse!$D$8="",$B55&gt;Commesse!$E$8),0,Commesse!$R$8/Commesse!$E$8)</f>
        <v/>
      </c>
      <c r="G55" s="24">
        <f>IF(F55=0,"",Commesse!$C$8+30*$B55+Commesse!$N$8)</f>
        <v/>
      </c>
      <c r="H55" s="23">
        <f>IF(Commesse!$D$8="",0,IF(LEFT(Commesse!$J$8,6)="Canone",IF($B55&gt;Commesse!$E$8,0,Commesse!$P$8/Commesse!$E$8),IF(Commesse!$J$8="SAL mensile",IF($B55&gt;Commesse!$E$8,0,(Commesse!$P$8-Commesse!$W$8)/Commesse!$E$8),IF(Commesse!$J$8="3 tappe (30/30/40)",(Commesse!$P$8-Commesse!$W$8)*(0.3*($B55=CEILING(Commesse!$E$8/3,1))+0.3*($B55=CEILING(2*Commesse!$E$8/3,1))+0.4*($B55=Commesse!$E$8)),IF($B55=Commesse!$E$8,(Commesse!$P$8-Commesse!$W$8),0)))))</f>
        <v/>
      </c>
      <c r="I55" s="24">
        <f>IF(H55=0,"",Commesse!$C$8+30*IF(Commesse!$J$8="Canone anticipato",$B55-1,$B55)+Commesse!$K$8)</f>
        <v/>
      </c>
      <c r="J55" s="24">
        <f>IF(H55=0,"",I55+Commesse!$L$8+Commesse!$M$8)</f>
        <v/>
      </c>
    </row>
    <row r="56">
      <c r="A56" t="n">
        <v>3</v>
      </c>
      <c r="B56" t="n">
        <v>4</v>
      </c>
      <c r="C56">
        <f>IF(Commesse!$D$8="","",Commesse!$B$8)</f>
        <v/>
      </c>
      <c r="D56" s="23">
        <f>IF(OR(Commesse!$D$8="",$B56&gt;Commesse!$E$8),0,Commesse!$Q$8*(1+Commesse!$O$8)/Commesse!$E$8)</f>
        <v/>
      </c>
      <c r="E56" s="24">
        <f>IF(D56=0,"",Commesse!$C$8+30*$B56)</f>
        <v/>
      </c>
      <c r="F56" s="23">
        <f>IF(OR(Commesse!$D$8="",$B56&gt;Commesse!$E$8),0,Commesse!$R$8/Commesse!$E$8)</f>
        <v/>
      </c>
      <c r="G56" s="24">
        <f>IF(F56=0,"",Commesse!$C$8+30*$B56+Commesse!$N$8)</f>
        <v/>
      </c>
      <c r="H56" s="23">
        <f>IF(Commesse!$D$8="",0,IF(LEFT(Commesse!$J$8,6)="Canone",IF($B56&gt;Commesse!$E$8,0,Commesse!$P$8/Commesse!$E$8),IF(Commesse!$J$8="SAL mensile",IF($B56&gt;Commesse!$E$8,0,(Commesse!$P$8-Commesse!$W$8)/Commesse!$E$8),IF(Commesse!$J$8="3 tappe (30/30/40)",(Commesse!$P$8-Commesse!$W$8)*(0.3*($B56=CEILING(Commesse!$E$8/3,1))+0.3*($B56=CEILING(2*Commesse!$E$8/3,1))+0.4*($B56=Commesse!$E$8)),IF($B56=Commesse!$E$8,(Commesse!$P$8-Commesse!$W$8),0)))))</f>
        <v/>
      </c>
      <c r="I56" s="24">
        <f>IF(H56=0,"",Commesse!$C$8+30*IF(Commesse!$J$8="Canone anticipato",$B56-1,$B56)+Commesse!$K$8)</f>
        <v/>
      </c>
      <c r="J56" s="24">
        <f>IF(H56=0,"",I56+Commesse!$L$8+Commesse!$M$8)</f>
        <v/>
      </c>
    </row>
    <row r="57">
      <c r="A57" t="n">
        <v>3</v>
      </c>
      <c r="B57" t="n">
        <v>5</v>
      </c>
      <c r="C57">
        <f>IF(Commesse!$D$8="","",Commesse!$B$8)</f>
        <v/>
      </c>
      <c r="D57" s="23">
        <f>IF(OR(Commesse!$D$8="",$B57&gt;Commesse!$E$8),0,Commesse!$Q$8*(1+Commesse!$O$8)/Commesse!$E$8)</f>
        <v/>
      </c>
      <c r="E57" s="24">
        <f>IF(D57=0,"",Commesse!$C$8+30*$B57)</f>
        <v/>
      </c>
      <c r="F57" s="23">
        <f>IF(OR(Commesse!$D$8="",$B57&gt;Commesse!$E$8),0,Commesse!$R$8/Commesse!$E$8)</f>
        <v/>
      </c>
      <c r="G57" s="24">
        <f>IF(F57=0,"",Commesse!$C$8+30*$B57+Commesse!$N$8)</f>
        <v/>
      </c>
      <c r="H57" s="23">
        <f>IF(Commesse!$D$8="",0,IF(LEFT(Commesse!$J$8,6)="Canone",IF($B57&gt;Commesse!$E$8,0,Commesse!$P$8/Commesse!$E$8),IF(Commesse!$J$8="SAL mensile",IF($B57&gt;Commesse!$E$8,0,(Commesse!$P$8-Commesse!$W$8)/Commesse!$E$8),IF(Commesse!$J$8="3 tappe (30/30/40)",(Commesse!$P$8-Commesse!$W$8)*(0.3*($B57=CEILING(Commesse!$E$8/3,1))+0.3*($B57=CEILING(2*Commesse!$E$8/3,1))+0.4*($B57=Commesse!$E$8)),IF($B57=Commesse!$E$8,(Commesse!$P$8-Commesse!$W$8),0)))))</f>
        <v/>
      </c>
      <c r="I57" s="24">
        <f>IF(H57=0,"",Commesse!$C$8+30*IF(Commesse!$J$8="Canone anticipato",$B57-1,$B57)+Commesse!$K$8)</f>
        <v/>
      </c>
      <c r="J57" s="24">
        <f>IF(H57=0,"",I57+Commesse!$L$8+Commesse!$M$8)</f>
        <v/>
      </c>
    </row>
    <row r="58">
      <c r="A58" t="n">
        <v>3</v>
      </c>
      <c r="B58" t="n">
        <v>6</v>
      </c>
      <c r="C58">
        <f>IF(Commesse!$D$8="","",Commesse!$B$8)</f>
        <v/>
      </c>
      <c r="D58" s="23">
        <f>IF(OR(Commesse!$D$8="",$B58&gt;Commesse!$E$8),0,Commesse!$Q$8*(1+Commesse!$O$8)/Commesse!$E$8)</f>
        <v/>
      </c>
      <c r="E58" s="24">
        <f>IF(D58=0,"",Commesse!$C$8+30*$B58)</f>
        <v/>
      </c>
      <c r="F58" s="23">
        <f>IF(OR(Commesse!$D$8="",$B58&gt;Commesse!$E$8),0,Commesse!$R$8/Commesse!$E$8)</f>
        <v/>
      </c>
      <c r="G58" s="24">
        <f>IF(F58=0,"",Commesse!$C$8+30*$B58+Commesse!$N$8)</f>
        <v/>
      </c>
      <c r="H58" s="23">
        <f>IF(Commesse!$D$8="",0,IF(LEFT(Commesse!$J$8,6)="Canone",IF($B58&gt;Commesse!$E$8,0,Commesse!$P$8/Commesse!$E$8),IF(Commesse!$J$8="SAL mensile",IF($B58&gt;Commesse!$E$8,0,(Commesse!$P$8-Commesse!$W$8)/Commesse!$E$8),IF(Commesse!$J$8="3 tappe (30/30/40)",(Commesse!$P$8-Commesse!$W$8)*(0.3*($B58=CEILING(Commesse!$E$8/3,1))+0.3*($B58=CEILING(2*Commesse!$E$8/3,1))+0.4*($B58=Commesse!$E$8)),IF($B58=Commesse!$E$8,(Commesse!$P$8-Commesse!$W$8),0)))))</f>
        <v/>
      </c>
      <c r="I58" s="24">
        <f>IF(H58=0,"",Commesse!$C$8+30*IF(Commesse!$J$8="Canone anticipato",$B58-1,$B58)+Commesse!$K$8)</f>
        <v/>
      </c>
      <c r="J58" s="24">
        <f>IF(H58=0,"",I58+Commesse!$L$8+Commesse!$M$8)</f>
        <v/>
      </c>
    </row>
    <row r="59">
      <c r="A59" t="n">
        <v>3</v>
      </c>
      <c r="B59" t="n">
        <v>7</v>
      </c>
      <c r="C59">
        <f>IF(Commesse!$D$8="","",Commesse!$B$8)</f>
        <v/>
      </c>
      <c r="D59" s="23">
        <f>IF(OR(Commesse!$D$8="",$B59&gt;Commesse!$E$8),0,Commesse!$Q$8*(1+Commesse!$O$8)/Commesse!$E$8)</f>
        <v/>
      </c>
      <c r="E59" s="24">
        <f>IF(D59=0,"",Commesse!$C$8+30*$B59)</f>
        <v/>
      </c>
      <c r="F59" s="23">
        <f>IF(OR(Commesse!$D$8="",$B59&gt;Commesse!$E$8),0,Commesse!$R$8/Commesse!$E$8)</f>
        <v/>
      </c>
      <c r="G59" s="24">
        <f>IF(F59=0,"",Commesse!$C$8+30*$B59+Commesse!$N$8)</f>
        <v/>
      </c>
      <c r="H59" s="23">
        <f>IF(Commesse!$D$8="",0,IF(LEFT(Commesse!$J$8,6)="Canone",IF($B59&gt;Commesse!$E$8,0,Commesse!$P$8/Commesse!$E$8),IF(Commesse!$J$8="SAL mensile",IF($B59&gt;Commesse!$E$8,0,(Commesse!$P$8-Commesse!$W$8)/Commesse!$E$8),IF(Commesse!$J$8="3 tappe (30/30/40)",(Commesse!$P$8-Commesse!$W$8)*(0.3*($B59=CEILING(Commesse!$E$8/3,1))+0.3*($B59=CEILING(2*Commesse!$E$8/3,1))+0.4*($B59=Commesse!$E$8)),IF($B59=Commesse!$E$8,(Commesse!$P$8-Commesse!$W$8),0)))))</f>
        <v/>
      </c>
      <c r="I59" s="24">
        <f>IF(H59=0,"",Commesse!$C$8+30*IF(Commesse!$J$8="Canone anticipato",$B59-1,$B59)+Commesse!$K$8)</f>
        <v/>
      </c>
      <c r="J59" s="24">
        <f>IF(H59=0,"",I59+Commesse!$L$8+Commesse!$M$8)</f>
        <v/>
      </c>
    </row>
    <row r="60">
      <c r="A60" t="n">
        <v>3</v>
      </c>
      <c r="B60" t="n">
        <v>8</v>
      </c>
      <c r="C60">
        <f>IF(Commesse!$D$8="","",Commesse!$B$8)</f>
        <v/>
      </c>
      <c r="D60" s="23">
        <f>IF(OR(Commesse!$D$8="",$B60&gt;Commesse!$E$8),0,Commesse!$Q$8*(1+Commesse!$O$8)/Commesse!$E$8)</f>
        <v/>
      </c>
      <c r="E60" s="24">
        <f>IF(D60=0,"",Commesse!$C$8+30*$B60)</f>
        <v/>
      </c>
      <c r="F60" s="23">
        <f>IF(OR(Commesse!$D$8="",$B60&gt;Commesse!$E$8),0,Commesse!$R$8/Commesse!$E$8)</f>
        <v/>
      </c>
      <c r="G60" s="24">
        <f>IF(F60=0,"",Commesse!$C$8+30*$B60+Commesse!$N$8)</f>
        <v/>
      </c>
      <c r="H60" s="23">
        <f>IF(Commesse!$D$8="",0,IF(LEFT(Commesse!$J$8,6)="Canone",IF($B60&gt;Commesse!$E$8,0,Commesse!$P$8/Commesse!$E$8),IF(Commesse!$J$8="SAL mensile",IF($B60&gt;Commesse!$E$8,0,(Commesse!$P$8-Commesse!$W$8)/Commesse!$E$8),IF(Commesse!$J$8="3 tappe (30/30/40)",(Commesse!$P$8-Commesse!$W$8)*(0.3*($B60=CEILING(Commesse!$E$8/3,1))+0.3*($B60=CEILING(2*Commesse!$E$8/3,1))+0.4*($B60=Commesse!$E$8)),IF($B60=Commesse!$E$8,(Commesse!$P$8-Commesse!$W$8),0)))))</f>
        <v/>
      </c>
      <c r="I60" s="24">
        <f>IF(H60=0,"",Commesse!$C$8+30*IF(Commesse!$J$8="Canone anticipato",$B60-1,$B60)+Commesse!$K$8)</f>
        <v/>
      </c>
      <c r="J60" s="24">
        <f>IF(H60=0,"",I60+Commesse!$L$8+Commesse!$M$8)</f>
        <v/>
      </c>
    </row>
    <row r="61">
      <c r="A61" t="n">
        <v>3</v>
      </c>
      <c r="B61" t="n">
        <v>9</v>
      </c>
      <c r="C61">
        <f>IF(Commesse!$D$8="","",Commesse!$B$8)</f>
        <v/>
      </c>
      <c r="D61" s="23">
        <f>IF(OR(Commesse!$D$8="",$B61&gt;Commesse!$E$8),0,Commesse!$Q$8*(1+Commesse!$O$8)/Commesse!$E$8)</f>
        <v/>
      </c>
      <c r="E61" s="24">
        <f>IF(D61=0,"",Commesse!$C$8+30*$B61)</f>
        <v/>
      </c>
      <c r="F61" s="23">
        <f>IF(OR(Commesse!$D$8="",$B61&gt;Commesse!$E$8),0,Commesse!$R$8/Commesse!$E$8)</f>
        <v/>
      </c>
      <c r="G61" s="24">
        <f>IF(F61=0,"",Commesse!$C$8+30*$B61+Commesse!$N$8)</f>
        <v/>
      </c>
      <c r="H61" s="23">
        <f>IF(Commesse!$D$8="",0,IF(LEFT(Commesse!$J$8,6)="Canone",IF($B61&gt;Commesse!$E$8,0,Commesse!$P$8/Commesse!$E$8),IF(Commesse!$J$8="SAL mensile",IF($B61&gt;Commesse!$E$8,0,(Commesse!$P$8-Commesse!$W$8)/Commesse!$E$8),IF(Commesse!$J$8="3 tappe (30/30/40)",(Commesse!$P$8-Commesse!$W$8)*(0.3*($B61=CEILING(Commesse!$E$8/3,1))+0.3*($B61=CEILING(2*Commesse!$E$8/3,1))+0.4*($B61=Commesse!$E$8)),IF($B61=Commesse!$E$8,(Commesse!$P$8-Commesse!$W$8),0)))))</f>
        <v/>
      </c>
      <c r="I61" s="24">
        <f>IF(H61=0,"",Commesse!$C$8+30*IF(Commesse!$J$8="Canone anticipato",$B61-1,$B61)+Commesse!$K$8)</f>
        <v/>
      </c>
      <c r="J61" s="24">
        <f>IF(H61=0,"",I61+Commesse!$L$8+Commesse!$M$8)</f>
        <v/>
      </c>
    </row>
    <row r="62">
      <c r="A62" t="n">
        <v>3</v>
      </c>
      <c r="B62" t="n">
        <v>10</v>
      </c>
      <c r="C62">
        <f>IF(Commesse!$D$8="","",Commesse!$B$8)</f>
        <v/>
      </c>
      <c r="D62" s="23">
        <f>IF(OR(Commesse!$D$8="",$B62&gt;Commesse!$E$8),0,Commesse!$Q$8*(1+Commesse!$O$8)/Commesse!$E$8)</f>
        <v/>
      </c>
      <c r="E62" s="24">
        <f>IF(D62=0,"",Commesse!$C$8+30*$B62)</f>
        <v/>
      </c>
      <c r="F62" s="23">
        <f>IF(OR(Commesse!$D$8="",$B62&gt;Commesse!$E$8),0,Commesse!$R$8/Commesse!$E$8)</f>
        <v/>
      </c>
      <c r="G62" s="24">
        <f>IF(F62=0,"",Commesse!$C$8+30*$B62+Commesse!$N$8)</f>
        <v/>
      </c>
      <c r="H62" s="23">
        <f>IF(Commesse!$D$8="",0,IF(LEFT(Commesse!$J$8,6)="Canone",IF($B62&gt;Commesse!$E$8,0,Commesse!$P$8/Commesse!$E$8),IF(Commesse!$J$8="SAL mensile",IF($B62&gt;Commesse!$E$8,0,(Commesse!$P$8-Commesse!$W$8)/Commesse!$E$8),IF(Commesse!$J$8="3 tappe (30/30/40)",(Commesse!$P$8-Commesse!$W$8)*(0.3*($B62=CEILING(Commesse!$E$8/3,1))+0.3*($B62=CEILING(2*Commesse!$E$8/3,1))+0.4*($B62=Commesse!$E$8)),IF($B62=Commesse!$E$8,(Commesse!$P$8-Commesse!$W$8),0)))))</f>
        <v/>
      </c>
      <c r="I62" s="24">
        <f>IF(H62=0,"",Commesse!$C$8+30*IF(Commesse!$J$8="Canone anticipato",$B62-1,$B62)+Commesse!$K$8)</f>
        <v/>
      </c>
      <c r="J62" s="24">
        <f>IF(H62=0,"",I62+Commesse!$L$8+Commesse!$M$8)</f>
        <v/>
      </c>
    </row>
    <row r="63">
      <c r="A63" t="n">
        <v>3</v>
      </c>
      <c r="B63" t="n">
        <v>11</v>
      </c>
      <c r="C63">
        <f>IF(Commesse!$D$8="","",Commesse!$B$8)</f>
        <v/>
      </c>
      <c r="D63" s="23">
        <f>IF(OR(Commesse!$D$8="",$B63&gt;Commesse!$E$8),0,Commesse!$Q$8*(1+Commesse!$O$8)/Commesse!$E$8)</f>
        <v/>
      </c>
      <c r="E63" s="24">
        <f>IF(D63=0,"",Commesse!$C$8+30*$B63)</f>
        <v/>
      </c>
      <c r="F63" s="23">
        <f>IF(OR(Commesse!$D$8="",$B63&gt;Commesse!$E$8),0,Commesse!$R$8/Commesse!$E$8)</f>
        <v/>
      </c>
      <c r="G63" s="24">
        <f>IF(F63=0,"",Commesse!$C$8+30*$B63+Commesse!$N$8)</f>
        <v/>
      </c>
      <c r="H63" s="23">
        <f>IF(Commesse!$D$8="",0,IF(LEFT(Commesse!$J$8,6)="Canone",IF($B63&gt;Commesse!$E$8,0,Commesse!$P$8/Commesse!$E$8),IF(Commesse!$J$8="SAL mensile",IF($B63&gt;Commesse!$E$8,0,(Commesse!$P$8-Commesse!$W$8)/Commesse!$E$8),IF(Commesse!$J$8="3 tappe (30/30/40)",(Commesse!$P$8-Commesse!$W$8)*(0.3*($B63=CEILING(Commesse!$E$8/3,1))+0.3*($B63=CEILING(2*Commesse!$E$8/3,1))+0.4*($B63=Commesse!$E$8)),IF($B63=Commesse!$E$8,(Commesse!$P$8-Commesse!$W$8),0)))))</f>
        <v/>
      </c>
      <c r="I63" s="24">
        <f>IF(H63=0,"",Commesse!$C$8+30*IF(Commesse!$J$8="Canone anticipato",$B63-1,$B63)+Commesse!$K$8)</f>
        <v/>
      </c>
      <c r="J63" s="24">
        <f>IF(H63=0,"",I63+Commesse!$L$8+Commesse!$M$8)</f>
        <v/>
      </c>
    </row>
    <row r="64">
      <c r="A64" t="n">
        <v>3</v>
      </c>
      <c r="B64" t="n">
        <v>12</v>
      </c>
      <c r="C64">
        <f>IF(Commesse!$D$8="","",Commesse!$B$8)</f>
        <v/>
      </c>
      <c r="D64" s="23">
        <f>IF(OR(Commesse!$D$8="",$B64&gt;Commesse!$E$8),0,Commesse!$Q$8*(1+Commesse!$O$8)/Commesse!$E$8)</f>
        <v/>
      </c>
      <c r="E64" s="24">
        <f>IF(D64=0,"",Commesse!$C$8+30*$B64)</f>
        <v/>
      </c>
      <c r="F64" s="23">
        <f>IF(OR(Commesse!$D$8="",$B64&gt;Commesse!$E$8),0,Commesse!$R$8/Commesse!$E$8)</f>
        <v/>
      </c>
      <c r="G64" s="24">
        <f>IF(F64=0,"",Commesse!$C$8+30*$B64+Commesse!$N$8)</f>
        <v/>
      </c>
      <c r="H64" s="23">
        <f>IF(Commesse!$D$8="",0,IF(LEFT(Commesse!$J$8,6)="Canone",IF($B64&gt;Commesse!$E$8,0,Commesse!$P$8/Commesse!$E$8),IF(Commesse!$J$8="SAL mensile",IF($B64&gt;Commesse!$E$8,0,(Commesse!$P$8-Commesse!$W$8)/Commesse!$E$8),IF(Commesse!$J$8="3 tappe (30/30/40)",(Commesse!$P$8-Commesse!$W$8)*(0.3*($B64=CEILING(Commesse!$E$8/3,1))+0.3*($B64=CEILING(2*Commesse!$E$8/3,1))+0.4*($B64=Commesse!$E$8)),IF($B64=Commesse!$E$8,(Commesse!$P$8-Commesse!$W$8),0)))))</f>
        <v/>
      </c>
      <c r="I64" s="24">
        <f>IF(H64=0,"",Commesse!$C$8+30*IF(Commesse!$J$8="Canone anticipato",$B64-1,$B64)+Commesse!$K$8)</f>
        <v/>
      </c>
      <c r="J64" s="24">
        <f>IF(H64=0,"",I64+Commesse!$L$8+Commesse!$M$8)</f>
        <v/>
      </c>
    </row>
    <row r="65">
      <c r="A65" t="n">
        <v>3</v>
      </c>
      <c r="B65" t="n">
        <v>13</v>
      </c>
      <c r="C65">
        <f>IF(Commesse!$D$8="","",Commesse!$B$8)</f>
        <v/>
      </c>
      <c r="D65" s="23">
        <f>IF(OR(Commesse!$D$8="",$B65&gt;Commesse!$E$8),0,Commesse!$Q$8*(1+Commesse!$O$8)/Commesse!$E$8)</f>
        <v/>
      </c>
      <c r="E65" s="24">
        <f>IF(D65=0,"",Commesse!$C$8+30*$B65)</f>
        <v/>
      </c>
      <c r="F65" s="23">
        <f>IF(OR(Commesse!$D$8="",$B65&gt;Commesse!$E$8),0,Commesse!$R$8/Commesse!$E$8)</f>
        <v/>
      </c>
      <c r="G65" s="24">
        <f>IF(F65=0,"",Commesse!$C$8+30*$B65+Commesse!$N$8)</f>
        <v/>
      </c>
      <c r="H65" s="23">
        <f>IF(Commesse!$D$8="",0,IF(LEFT(Commesse!$J$8,6)="Canone",IF($B65&gt;Commesse!$E$8,0,Commesse!$P$8/Commesse!$E$8),IF(Commesse!$J$8="SAL mensile",IF($B65&gt;Commesse!$E$8,0,(Commesse!$P$8-Commesse!$W$8)/Commesse!$E$8),IF(Commesse!$J$8="3 tappe (30/30/40)",(Commesse!$P$8-Commesse!$W$8)*(0.3*($B65=CEILING(Commesse!$E$8/3,1))+0.3*($B65=CEILING(2*Commesse!$E$8/3,1))+0.4*($B65=Commesse!$E$8)),IF($B65=Commesse!$E$8,(Commesse!$P$8-Commesse!$W$8),0)))))</f>
        <v/>
      </c>
      <c r="I65" s="24">
        <f>IF(H65=0,"",Commesse!$C$8+30*IF(Commesse!$J$8="Canone anticipato",$B65-1,$B65)+Commesse!$K$8)</f>
        <v/>
      </c>
      <c r="J65" s="24">
        <f>IF(H65=0,"",I65+Commesse!$L$8+Commesse!$M$8)</f>
        <v/>
      </c>
    </row>
    <row r="66">
      <c r="A66" t="n">
        <v>3</v>
      </c>
      <c r="B66" t="n">
        <v>14</v>
      </c>
      <c r="C66">
        <f>IF(Commesse!$D$8="","",Commesse!$B$8)</f>
        <v/>
      </c>
      <c r="D66" s="23">
        <f>IF(OR(Commesse!$D$8="",$B66&gt;Commesse!$E$8),0,Commesse!$Q$8*(1+Commesse!$O$8)/Commesse!$E$8)</f>
        <v/>
      </c>
      <c r="E66" s="24">
        <f>IF(D66=0,"",Commesse!$C$8+30*$B66)</f>
        <v/>
      </c>
      <c r="F66" s="23">
        <f>IF(OR(Commesse!$D$8="",$B66&gt;Commesse!$E$8),0,Commesse!$R$8/Commesse!$E$8)</f>
        <v/>
      </c>
      <c r="G66" s="24">
        <f>IF(F66=0,"",Commesse!$C$8+30*$B66+Commesse!$N$8)</f>
        <v/>
      </c>
      <c r="H66" s="23">
        <f>IF(Commesse!$D$8="",0,IF(LEFT(Commesse!$J$8,6)="Canone",IF($B66&gt;Commesse!$E$8,0,Commesse!$P$8/Commesse!$E$8),IF(Commesse!$J$8="SAL mensile",IF($B66&gt;Commesse!$E$8,0,(Commesse!$P$8-Commesse!$W$8)/Commesse!$E$8),IF(Commesse!$J$8="3 tappe (30/30/40)",(Commesse!$P$8-Commesse!$W$8)*(0.3*($B66=CEILING(Commesse!$E$8/3,1))+0.3*($B66=CEILING(2*Commesse!$E$8/3,1))+0.4*($B66=Commesse!$E$8)),IF($B66=Commesse!$E$8,(Commesse!$P$8-Commesse!$W$8),0)))))</f>
        <v/>
      </c>
      <c r="I66" s="24">
        <f>IF(H66=0,"",Commesse!$C$8+30*IF(Commesse!$J$8="Canone anticipato",$B66-1,$B66)+Commesse!$K$8)</f>
        <v/>
      </c>
      <c r="J66" s="24">
        <f>IF(H66=0,"",I66+Commesse!$L$8+Commesse!$M$8)</f>
        <v/>
      </c>
    </row>
    <row r="67">
      <c r="A67" t="n">
        <v>3</v>
      </c>
      <c r="B67" t="n">
        <v>15</v>
      </c>
      <c r="C67">
        <f>IF(Commesse!$D$8="","",Commesse!$B$8)</f>
        <v/>
      </c>
      <c r="D67" s="23">
        <f>IF(OR(Commesse!$D$8="",$B67&gt;Commesse!$E$8),0,Commesse!$Q$8*(1+Commesse!$O$8)/Commesse!$E$8)</f>
        <v/>
      </c>
      <c r="E67" s="24">
        <f>IF(D67=0,"",Commesse!$C$8+30*$B67)</f>
        <v/>
      </c>
      <c r="F67" s="23">
        <f>IF(OR(Commesse!$D$8="",$B67&gt;Commesse!$E$8),0,Commesse!$R$8/Commesse!$E$8)</f>
        <v/>
      </c>
      <c r="G67" s="24">
        <f>IF(F67=0,"",Commesse!$C$8+30*$B67+Commesse!$N$8)</f>
        <v/>
      </c>
      <c r="H67" s="23">
        <f>IF(Commesse!$D$8="",0,IF(LEFT(Commesse!$J$8,6)="Canone",IF($B67&gt;Commesse!$E$8,0,Commesse!$P$8/Commesse!$E$8),IF(Commesse!$J$8="SAL mensile",IF($B67&gt;Commesse!$E$8,0,(Commesse!$P$8-Commesse!$W$8)/Commesse!$E$8),IF(Commesse!$J$8="3 tappe (30/30/40)",(Commesse!$P$8-Commesse!$W$8)*(0.3*($B67=CEILING(Commesse!$E$8/3,1))+0.3*($B67=CEILING(2*Commesse!$E$8/3,1))+0.4*($B67=Commesse!$E$8)),IF($B67=Commesse!$E$8,(Commesse!$P$8-Commesse!$W$8),0)))))</f>
        <v/>
      </c>
      <c r="I67" s="24">
        <f>IF(H67=0,"",Commesse!$C$8+30*IF(Commesse!$J$8="Canone anticipato",$B67-1,$B67)+Commesse!$K$8)</f>
        <v/>
      </c>
      <c r="J67" s="24">
        <f>IF(H67=0,"",I67+Commesse!$L$8+Commesse!$M$8)</f>
        <v/>
      </c>
    </row>
    <row r="68">
      <c r="A68" t="n">
        <v>3</v>
      </c>
      <c r="B68" t="n">
        <v>16</v>
      </c>
      <c r="C68">
        <f>IF(Commesse!$D$8="","",Commesse!$B$8)</f>
        <v/>
      </c>
      <c r="D68" s="23">
        <f>IF(OR(Commesse!$D$8="",$B68&gt;Commesse!$E$8),0,Commesse!$Q$8*(1+Commesse!$O$8)/Commesse!$E$8)</f>
        <v/>
      </c>
      <c r="E68" s="24">
        <f>IF(D68=0,"",Commesse!$C$8+30*$B68)</f>
        <v/>
      </c>
      <c r="F68" s="23">
        <f>IF(OR(Commesse!$D$8="",$B68&gt;Commesse!$E$8),0,Commesse!$R$8/Commesse!$E$8)</f>
        <v/>
      </c>
      <c r="G68" s="24">
        <f>IF(F68=0,"",Commesse!$C$8+30*$B68+Commesse!$N$8)</f>
        <v/>
      </c>
      <c r="H68" s="23">
        <f>IF(Commesse!$D$8="",0,IF(LEFT(Commesse!$J$8,6)="Canone",IF($B68&gt;Commesse!$E$8,0,Commesse!$P$8/Commesse!$E$8),IF(Commesse!$J$8="SAL mensile",IF($B68&gt;Commesse!$E$8,0,(Commesse!$P$8-Commesse!$W$8)/Commesse!$E$8),IF(Commesse!$J$8="3 tappe (30/30/40)",(Commesse!$P$8-Commesse!$W$8)*(0.3*($B68=CEILING(Commesse!$E$8/3,1))+0.3*($B68=CEILING(2*Commesse!$E$8/3,1))+0.4*($B68=Commesse!$E$8)),IF($B68=Commesse!$E$8,(Commesse!$P$8-Commesse!$W$8),0)))))</f>
        <v/>
      </c>
      <c r="I68" s="24">
        <f>IF(H68=0,"",Commesse!$C$8+30*IF(Commesse!$J$8="Canone anticipato",$B68-1,$B68)+Commesse!$K$8)</f>
        <v/>
      </c>
      <c r="J68" s="24">
        <f>IF(H68=0,"",I68+Commesse!$L$8+Commesse!$M$8)</f>
        <v/>
      </c>
    </row>
    <row r="69">
      <c r="A69" t="n">
        <v>3</v>
      </c>
      <c r="B69" t="n">
        <v>17</v>
      </c>
      <c r="C69">
        <f>IF(Commesse!$D$8="","",Commesse!$B$8)</f>
        <v/>
      </c>
      <c r="D69" s="23">
        <f>IF(OR(Commesse!$D$8="",$B69&gt;Commesse!$E$8),0,Commesse!$Q$8*(1+Commesse!$O$8)/Commesse!$E$8)</f>
        <v/>
      </c>
      <c r="E69" s="24">
        <f>IF(D69=0,"",Commesse!$C$8+30*$B69)</f>
        <v/>
      </c>
      <c r="F69" s="23">
        <f>IF(OR(Commesse!$D$8="",$B69&gt;Commesse!$E$8),0,Commesse!$R$8/Commesse!$E$8)</f>
        <v/>
      </c>
      <c r="G69" s="24">
        <f>IF(F69=0,"",Commesse!$C$8+30*$B69+Commesse!$N$8)</f>
        <v/>
      </c>
      <c r="H69" s="23">
        <f>IF(Commesse!$D$8="",0,IF(LEFT(Commesse!$J$8,6)="Canone",IF($B69&gt;Commesse!$E$8,0,Commesse!$P$8/Commesse!$E$8),IF(Commesse!$J$8="SAL mensile",IF($B69&gt;Commesse!$E$8,0,(Commesse!$P$8-Commesse!$W$8)/Commesse!$E$8),IF(Commesse!$J$8="3 tappe (30/30/40)",(Commesse!$P$8-Commesse!$W$8)*(0.3*($B69=CEILING(Commesse!$E$8/3,1))+0.3*($B69=CEILING(2*Commesse!$E$8/3,1))+0.4*($B69=Commesse!$E$8)),IF($B69=Commesse!$E$8,(Commesse!$P$8-Commesse!$W$8),0)))))</f>
        <v/>
      </c>
      <c r="I69" s="24">
        <f>IF(H69=0,"",Commesse!$C$8+30*IF(Commesse!$J$8="Canone anticipato",$B69-1,$B69)+Commesse!$K$8)</f>
        <v/>
      </c>
      <c r="J69" s="24">
        <f>IF(H69=0,"",I69+Commesse!$L$8+Commesse!$M$8)</f>
        <v/>
      </c>
    </row>
    <row r="70">
      <c r="A70" t="n">
        <v>3</v>
      </c>
      <c r="B70" t="n">
        <v>18</v>
      </c>
      <c r="C70">
        <f>IF(Commesse!$D$8="","",Commesse!$B$8)</f>
        <v/>
      </c>
      <c r="D70" s="23">
        <f>IF(OR(Commesse!$D$8="",$B70&gt;Commesse!$E$8),0,Commesse!$Q$8*(1+Commesse!$O$8)/Commesse!$E$8)</f>
        <v/>
      </c>
      <c r="E70" s="24">
        <f>IF(D70=0,"",Commesse!$C$8+30*$B70)</f>
        <v/>
      </c>
      <c r="F70" s="23">
        <f>IF(OR(Commesse!$D$8="",$B70&gt;Commesse!$E$8),0,Commesse!$R$8/Commesse!$E$8)</f>
        <v/>
      </c>
      <c r="G70" s="24">
        <f>IF(F70=0,"",Commesse!$C$8+30*$B70+Commesse!$N$8)</f>
        <v/>
      </c>
      <c r="H70" s="23">
        <f>IF(Commesse!$D$8="",0,IF(LEFT(Commesse!$J$8,6)="Canone",IF($B70&gt;Commesse!$E$8,0,Commesse!$P$8/Commesse!$E$8),IF(Commesse!$J$8="SAL mensile",IF($B70&gt;Commesse!$E$8,0,(Commesse!$P$8-Commesse!$W$8)/Commesse!$E$8),IF(Commesse!$J$8="3 tappe (30/30/40)",(Commesse!$P$8-Commesse!$W$8)*(0.3*($B70=CEILING(Commesse!$E$8/3,1))+0.3*($B70=CEILING(2*Commesse!$E$8/3,1))+0.4*($B70=Commesse!$E$8)),IF($B70=Commesse!$E$8,(Commesse!$P$8-Commesse!$W$8),0)))))</f>
        <v/>
      </c>
      <c r="I70" s="24">
        <f>IF(H70=0,"",Commesse!$C$8+30*IF(Commesse!$J$8="Canone anticipato",$B70-1,$B70)+Commesse!$K$8)</f>
        <v/>
      </c>
      <c r="J70" s="24">
        <f>IF(H70=0,"",I70+Commesse!$L$8+Commesse!$M$8)</f>
        <v/>
      </c>
    </row>
    <row r="71">
      <c r="A71" t="n">
        <v>3</v>
      </c>
      <c r="B71" t="n">
        <v>19</v>
      </c>
      <c r="C71">
        <f>IF(Commesse!$D$8="","",Commesse!$B$8)</f>
        <v/>
      </c>
      <c r="D71" s="23">
        <f>IF(OR(Commesse!$D$8="",$B71&gt;Commesse!$E$8),0,Commesse!$Q$8*(1+Commesse!$O$8)/Commesse!$E$8)</f>
        <v/>
      </c>
      <c r="E71" s="24">
        <f>IF(D71=0,"",Commesse!$C$8+30*$B71)</f>
        <v/>
      </c>
      <c r="F71" s="23">
        <f>IF(OR(Commesse!$D$8="",$B71&gt;Commesse!$E$8),0,Commesse!$R$8/Commesse!$E$8)</f>
        <v/>
      </c>
      <c r="G71" s="24">
        <f>IF(F71=0,"",Commesse!$C$8+30*$B71+Commesse!$N$8)</f>
        <v/>
      </c>
      <c r="H71" s="23">
        <f>IF(Commesse!$D$8="",0,IF(LEFT(Commesse!$J$8,6)="Canone",IF($B71&gt;Commesse!$E$8,0,Commesse!$P$8/Commesse!$E$8),IF(Commesse!$J$8="SAL mensile",IF($B71&gt;Commesse!$E$8,0,(Commesse!$P$8-Commesse!$W$8)/Commesse!$E$8),IF(Commesse!$J$8="3 tappe (30/30/40)",(Commesse!$P$8-Commesse!$W$8)*(0.3*($B71=CEILING(Commesse!$E$8/3,1))+0.3*($B71=CEILING(2*Commesse!$E$8/3,1))+0.4*($B71=Commesse!$E$8)),IF($B71=Commesse!$E$8,(Commesse!$P$8-Commesse!$W$8),0)))))</f>
        <v/>
      </c>
      <c r="I71" s="24">
        <f>IF(H71=0,"",Commesse!$C$8+30*IF(Commesse!$J$8="Canone anticipato",$B71-1,$B71)+Commesse!$K$8)</f>
        <v/>
      </c>
      <c r="J71" s="24">
        <f>IF(H71=0,"",I71+Commesse!$L$8+Commesse!$M$8)</f>
        <v/>
      </c>
    </row>
    <row r="72">
      <c r="A72" t="n">
        <v>3</v>
      </c>
      <c r="B72" t="n">
        <v>20</v>
      </c>
      <c r="C72">
        <f>IF(Commesse!$D$8="","",Commesse!$B$8)</f>
        <v/>
      </c>
      <c r="D72" s="23">
        <f>IF(OR(Commesse!$D$8="",$B72&gt;Commesse!$E$8),0,Commesse!$Q$8*(1+Commesse!$O$8)/Commesse!$E$8)</f>
        <v/>
      </c>
      <c r="E72" s="24">
        <f>IF(D72=0,"",Commesse!$C$8+30*$B72)</f>
        <v/>
      </c>
      <c r="F72" s="23">
        <f>IF(OR(Commesse!$D$8="",$B72&gt;Commesse!$E$8),0,Commesse!$R$8/Commesse!$E$8)</f>
        <v/>
      </c>
      <c r="G72" s="24">
        <f>IF(F72=0,"",Commesse!$C$8+30*$B72+Commesse!$N$8)</f>
        <v/>
      </c>
      <c r="H72" s="23">
        <f>IF(Commesse!$D$8="",0,IF(LEFT(Commesse!$J$8,6)="Canone",IF($B72&gt;Commesse!$E$8,0,Commesse!$P$8/Commesse!$E$8),IF(Commesse!$J$8="SAL mensile",IF($B72&gt;Commesse!$E$8,0,(Commesse!$P$8-Commesse!$W$8)/Commesse!$E$8),IF(Commesse!$J$8="3 tappe (30/30/40)",(Commesse!$P$8-Commesse!$W$8)*(0.3*($B72=CEILING(Commesse!$E$8/3,1))+0.3*($B72=CEILING(2*Commesse!$E$8/3,1))+0.4*($B72=Commesse!$E$8)),IF($B72=Commesse!$E$8,(Commesse!$P$8-Commesse!$W$8),0)))))</f>
        <v/>
      </c>
      <c r="I72" s="24">
        <f>IF(H72=0,"",Commesse!$C$8+30*IF(Commesse!$J$8="Canone anticipato",$B72-1,$B72)+Commesse!$K$8)</f>
        <v/>
      </c>
      <c r="J72" s="24">
        <f>IF(H72=0,"",I72+Commesse!$L$8+Commesse!$M$8)</f>
        <v/>
      </c>
    </row>
    <row r="73">
      <c r="A73" t="n">
        <v>3</v>
      </c>
      <c r="B73" t="n">
        <v>21</v>
      </c>
      <c r="C73">
        <f>IF(Commesse!$D$8="","",Commesse!$B$8)</f>
        <v/>
      </c>
      <c r="D73" s="23">
        <f>IF(OR(Commesse!$D$8="",$B73&gt;Commesse!$E$8),0,Commesse!$Q$8*(1+Commesse!$O$8)/Commesse!$E$8)</f>
        <v/>
      </c>
      <c r="E73" s="24">
        <f>IF(D73=0,"",Commesse!$C$8+30*$B73)</f>
        <v/>
      </c>
      <c r="F73" s="23">
        <f>IF(OR(Commesse!$D$8="",$B73&gt;Commesse!$E$8),0,Commesse!$R$8/Commesse!$E$8)</f>
        <v/>
      </c>
      <c r="G73" s="24">
        <f>IF(F73=0,"",Commesse!$C$8+30*$B73+Commesse!$N$8)</f>
        <v/>
      </c>
      <c r="H73" s="23">
        <f>IF(Commesse!$D$8="",0,IF(LEFT(Commesse!$J$8,6)="Canone",IF($B73&gt;Commesse!$E$8,0,Commesse!$P$8/Commesse!$E$8),IF(Commesse!$J$8="SAL mensile",IF($B73&gt;Commesse!$E$8,0,(Commesse!$P$8-Commesse!$W$8)/Commesse!$E$8),IF(Commesse!$J$8="3 tappe (30/30/40)",(Commesse!$P$8-Commesse!$W$8)*(0.3*($B73=CEILING(Commesse!$E$8/3,1))+0.3*($B73=CEILING(2*Commesse!$E$8/3,1))+0.4*($B73=Commesse!$E$8)),IF($B73=Commesse!$E$8,(Commesse!$P$8-Commesse!$W$8),0)))))</f>
        <v/>
      </c>
      <c r="I73" s="24">
        <f>IF(H73=0,"",Commesse!$C$8+30*IF(Commesse!$J$8="Canone anticipato",$B73-1,$B73)+Commesse!$K$8)</f>
        <v/>
      </c>
      <c r="J73" s="24">
        <f>IF(H73=0,"",I73+Commesse!$L$8+Commesse!$M$8)</f>
        <v/>
      </c>
    </row>
    <row r="74">
      <c r="A74" t="n">
        <v>3</v>
      </c>
      <c r="B74" t="n">
        <v>22</v>
      </c>
      <c r="C74">
        <f>IF(Commesse!$D$8="","",Commesse!$B$8)</f>
        <v/>
      </c>
      <c r="D74" s="23">
        <f>IF(OR(Commesse!$D$8="",$B74&gt;Commesse!$E$8),0,Commesse!$Q$8*(1+Commesse!$O$8)/Commesse!$E$8)</f>
        <v/>
      </c>
      <c r="E74" s="24">
        <f>IF(D74=0,"",Commesse!$C$8+30*$B74)</f>
        <v/>
      </c>
      <c r="F74" s="23">
        <f>IF(OR(Commesse!$D$8="",$B74&gt;Commesse!$E$8),0,Commesse!$R$8/Commesse!$E$8)</f>
        <v/>
      </c>
      <c r="G74" s="24">
        <f>IF(F74=0,"",Commesse!$C$8+30*$B74+Commesse!$N$8)</f>
        <v/>
      </c>
      <c r="H74" s="23">
        <f>IF(Commesse!$D$8="",0,IF(LEFT(Commesse!$J$8,6)="Canone",IF($B74&gt;Commesse!$E$8,0,Commesse!$P$8/Commesse!$E$8),IF(Commesse!$J$8="SAL mensile",IF($B74&gt;Commesse!$E$8,0,(Commesse!$P$8-Commesse!$W$8)/Commesse!$E$8),IF(Commesse!$J$8="3 tappe (30/30/40)",(Commesse!$P$8-Commesse!$W$8)*(0.3*($B74=CEILING(Commesse!$E$8/3,1))+0.3*($B74=CEILING(2*Commesse!$E$8/3,1))+0.4*($B74=Commesse!$E$8)),IF($B74=Commesse!$E$8,(Commesse!$P$8-Commesse!$W$8),0)))))</f>
        <v/>
      </c>
      <c r="I74" s="24">
        <f>IF(H74=0,"",Commesse!$C$8+30*IF(Commesse!$J$8="Canone anticipato",$B74-1,$B74)+Commesse!$K$8)</f>
        <v/>
      </c>
      <c r="J74" s="24">
        <f>IF(H74=0,"",I74+Commesse!$L$8+Commesse!$M$8)</f>
        <v/>
      </c>
    </row>
    <row r="75">
      <c r="A75" t="n">
        <v>3</v>
      </c>
      <c r="B75" t="n">
        <v>23</v>
      </c>
      <c r="C75">
        <f>IF(Commesse!$D$8="","",Commesse!$B$8)</f>
        <v/>
      </c>
      <c r="D75" s="23">
        <f>IF(OR(Commesse!$D$8="",$B75&gt;Commesse!$E$8),0,Commesse!$Q$8*(1+Commesse!$O$8)/Commesse!$E$8)</f>
        <v/>
      </c>
      <c r="E75" s="24">
        <f>IF(D75=0,"",Commesse!$C$8+30*$B75)</f>
        <v/>
      </c>
      <c r="F75" s="23">
        <f>IF(OR(Commesse!$D$8="",$B75&gt;Commesse!$E$8),0,Commesse!$R$8/Commesse!$E$8)</f>
        <v/>
      </c>
      <c r="G75" s="24">
        <f>IF(F75=0,"",Commesse!$C$8+30*$B75+Commesse!$N$8)</f>
        <v/>
      </c>
      <c r="H75" s="23">
        <f>IF(Commesse!$D$8="",0,IF(LEFT(Commesse!$J$8,6)="Canone",IF($B75&gt;Commesse!$E$8,0,Commesse!$P$8/Commesse!$E$8),IF(Commesse!$J$8="SAL mensile",IF($B75&gt;Commesse!$E$8,0,(Commesse!$P$8-Commesse!$W$8)/Commesse!$E$8),IF(Commesse!$J$8="3 tappe (30/30/40)",(Commesse!$P$8-Commesse!$W$8)*(0.3*($B75=CEILING(Commesse!$E$8/3,1))+0.3*($B75=CEILING(2*Commesse!$E$8/3,1))+0.4*($B75=Commesse!$E$8)),IF($B75=Commesse!$E$8,(Commesse!$P$8-Commesse!$W$8),0)))))</f>
        <v/>
      </c>
      <c r="I75" s="24">
        <f>IF(H75=0,"",Commesse!$C$8+30*IF(Commesse!$J$8="Canone anticipato",$B75-1,$B75)+Commesse!$K$8)</f>
        <v/>
      </c>
      <c r="J75" s="24">
        <f>IF(H75=0,"",I75+Commesse!$L$8+Commesse!$M$8)</f>
        <v/>
      </c>
    </row>
    <row r="76">
      <c r="A76" t="n">
        <v>3</v>
      </c>
      <c r="B76" t="n">
        <v>24</v>
      </c>
      <c r="C76">
        <f>IF(Commesse!$D$8="","",Commesse!$B$8)</f>
        <v/>
      </c>
      <c r="D76" s="23">
        <f>IF(OR(Commesse!$D$8="",$B76&gt;Commesse!$E$8),0,Commesse!$Q$8*(1+Commesse!$O$8)/Commesse!$E$8)</f>
        <v/>
      </c>
      <c r="E76" s="24">
        <f>IF(D76=0,"",Commesse!$C$8+30*$B76)</f>
        <v/>
      </c>
      <c r="F76" s="23">
        <f>IF(OR(Commesse!$D$8="",$B76&gt;Commesse!$E$8),0,Commesse!$R$8/Commesse!$E$8)</f>
        <v/>
      </c>
      <c r="G76" s="24">
        <f>IF(F76=0,"",Commesse!$C$8+30*$B76+Commesse!$N$8)</f>
        <v/>
      </c>
      <c r="H76" s="23">
        <f>IF(Commesse!$D$8="",0,IF(LEFT(Commesse!$J$8,6)="Canone",IF($B76&gt;Commesse!$E$8,0,Commesse!$P$8/Commesse!$E$8),IF(Commesse!$J$8="SAL mensile",IF($B76&gt;Commesse!$E$8,0,(Commesse!$P$8-Commesse!$W$8)/Commesse!$E$8),IF(Commesse!$J$8="3 tappe (30/30/40)",(Commesse!$P$8-Commesse!$W$8)*(0.3*($B76=CEILING(Commesse!$E$8/3,1))+0.3*($B76=CEILING(2*Commesse!$E$8/3,1))+0.4*($B76=Commesse!$E$8)),IF($B76=Commesse!$E$8,(Commesse!$P$8-Commesse!$W$8),0)))))</f>
        <v/>
      </c>
      <c r="I76" s="24">
        <f>IF(H76=0,"",Commesse!$C$8+30*IF(Commesse!$J$8="Canone anticipato",$B76-1,$B76)+Commesse!$K$8)</f>
        <v/>
      </c>
      <c r="J76" s="24">
        <f>IF(H76=0,"",I76+Commesse!$L$8+Commesse!$M$8)</f>
        <v/>
      </c>
    </row>
    <row r="77">
      <c r="A77" t="n">
        <v>4</v>
      </c>
      <c r="B77" t="n">
        <v>1</v>
      </c>
      <c r="C77">
        <f>IF(Commesse!$D$9="","",Commesse!$B$9)</f>
        <v/>
      </c>
      <c r="D77" s="23">
        <f>IF(OR(Commesse!$D$9="",$B77&gt;Commesse!$E$9),0,Commesse!$Q$9*(1+Commesse!$O$9)/Commesse!$E$9)</f>
        <v/>
      </c>
      <c r="E77" s="24">
        <f>IF(D77=0,"",Commesse!$C$9+30*$B77)</f>
        <v/>
      </c>
      <c r="F77" s="23">
        <f>IF(OR(Commesse!$D$9="",$B77&gt;Commesse!$E$9),0,Commesse!$R$9/Commesse!$E$9)</f>
        <v/>
      </c>
      <c r="G77" s="24">
        <f>IF(F77=0,"",Commesse!$C$9+30*$B77+Commesse!$N$9)</f>
        <v/>
      </c>
      <c r="H77" s="23">
        <f>IF(Commesse!$D$9="",0,IF(LEFT(Commesse!$J$9,6)="Canone",IF($B77&gt;Commesse!$E$9,0,Commesse!$P$9/Commesse!$E$9),IF(Commesse!$J$9="SAL mensile",IF($B77&gt;Commesse!$E$9,0,(Commesse!$P$9-Commesse!$W$9)/Commesse!$E$9),IF(Commesse!$J$9="3 tappe (30/30/40)",(Commesse!$P$9-Commesse!$W$9)*(0.3*($B77=CEILING(Commesse!$E$9/3,1))+0.3*($B77=CEILING(2*Commesse!$E$9/3,1))+0.4*($B77=Commesse!$E$9)),IF($B77=Commesse!$E$9,(Commesse!$P$9-Commesse!$W$9),0)))))</f>
        <v/>
      </c>
      <c r="I77" s="24">
        <f>IF(H77=0,"",Commesse!$C$9+30*IF(Commesse!$J$9="Canone anticipato",$B77-1,$B77)+Commesse!$K$9)</f>
        <v/>
      </c>
      <c r="J77" s="24">
        <f>IF(H77=0,"",I77+Commesse!$L$9+Commesse!$M$9)</f>
        <v/>
      </c>
    </row>
    <row r="78">
      <c r="A78" t="n">
        <v>4</v>
      </c>
      <c r="B78" t="n">
        <v>2</v>
      </c>
      <c r="C78">
        <f>IF(Commesse!$D$9="","",Commesse!$B$9)</f>
        <v/>
      </c>
      <c r="D78" s="23">
        <f>IF(OR(Commesse!$D$9="",$B78&gt;Commesse!$E$9),0,Commesse!$Q$9*(1+Commesse!$O$9)/Commesse!$E$9)</f>
        <v/>
      </c>
      <c r="E78" s="24">
        <f>IF(D78=0,"",Commesse!$C$9+30*$B78)</f>
        <v/>
      </c>
      <c r="F78" s="23">
        <f>IF(OR(Commesse!$D$9="",$B78&gt;Commesse!$E$9),0,Commesse!$R$9/Commesse!$E$9)</f>
        <v/>
      </c>
      <c r="G78" s="24">
        <f>IF(F78=0,"",Commesse!$C$9+30*$B78+Commesse!$N$9)</f>
        <v/>
      </c>
      <c r="H78" s="23">
        <f>IF(Commesse!$D$9="",0,IF(LEFT(Commesse!$J$9,6)="Canone",IF($B78&gt;Commesse!$E$9,0,Commesse!$P$9/Commesse!$E$9),IF(Commesse!$J$9="SAL mensile",IF($B78&gt;Commesse!$E$9,0,(Commesse!$P$9-Commesse!$W$9)/Commesse!$E$9),IF(Commesse!$J$9="3 tappe (30/30/40)",(Commesse!$P$9-Commesse!$W$9)*(0.3*($B78=CEILING(Commesse!$E$9/3,1))+0.3*($B78=CEILING(2*Commesse!$E$9/3,1))+0.4*($B78=Commesse!$E$9)),IF($B78=Commesse!$E$9,(Commesse!$P$9-Commesse!$W$9),0)))))</f>
        <v/>
      </c>
      <c r="I78" s="24">
        <f>IF(H78=0,"",Commesse!$C$9+30*IF(Commesse!$J$9="Canone anticipato",$B78-1,$B78)+Commesse!$K$9)</f>
        <v/>
      </c>
      <c r="J78" s="24">
        <f>IF(H78=0,"",I78+Commesse!$L$9+Commesse!$M$9)</f>
        <v/>
      </c>
    </row>
    <row r="79">
      <c r="A79" t="n">
        <v>4</v>
      </c>
      <c r="B79" t="n">
        <v>3</v>
      </c>
      <c r="C79">
        <f>IF(Commesse!$D$9="","",Commesse!$B$9)</f>
        <v/>
      </c>
      <c r="D79" s="23">
        <f>IF(OR(Commesse!$D$9="",$B79&gt;Commesse!$E$9),0,Commesse!$Q$9*(1+Commesse!$O$9)/Commesse!$E$9)</f>
        <v/>
      </c>
      <c r="E79" s="24">
        <f>IF(D79=0,"",Commesse!$C$9+30*$B79)</f>
        <v/>
      </c>
      <c r="F79" s="23">
        <f>IF(OR(Commesse!$D$9="",$B79&gt;Commesse!$E$9),0,Commesse!$R$9/Commesse!$E$9)</f>
        <v/>
      </c>
      <c r="G79" s="24">
        <f>IF(F79=0,"",Commesse!$C$9+30*$B79+Commesse!$N$9)</f>
        <v/>
      </c>
      <c r="H79" s="23">
        <f>IF(Commesse!$D$9="",0,IF(LEFT(Commesse!$J$9,6)="Canone",IF($B79&gt;Commesse!$E$9,0,Commesse!$P$9/Commesse!$E$9),IF(Commesse!$J$9="SAL mensile",IF($B79&gt;Commesse!$E$9,0,(Commesse!$P$9-Commesse!$W$9)/Commesse!$E$9),IF(Commesse!$J$9="3 tappe (30/30/40)",(Commesse!$P$9-Commesse!$W$9)*(0.3*($B79=CEILING(Commesse!$E$9/3,1))+0.3*($B79=CEILING(2*Commesse!$E$9/3,1))+0.4*($B79=Commesse!$E$9)),IF($B79=Commesse!$E$9,(Commesse!$P$9-Commesse!$W$9),0)))))</f>
        <v/>
      </c>
      <c r="I79" s="24">
        <f>IF(H79=0,"",Commesse!$C$9+30*IF(Commesse!$J$9="Canone anticipato",$B79-1,$B79)+Commesse!$K$9)</f>
        <v/>
      </c>
      <c r="J79" s="24">
        <f>IF(H79=0,"",I79+Commesse!$L$9+Commesse!$M$9)</f>
        <v/>
      </c>
    </row>
    <row r="80">
      <c r="A80" t="n">
        <v>4</v>
      </c>
      <c r="B80" t="n">
        <v>4</v>
      </c>
      <c r="C80">
        <f>IF(Commesse!$D$9="","",Commesse!$B$9)</f>
        <v/>
      </c>
      <c r="D80" s="23">
        <f>IF(OR(Commesse!$D$9="",$B80&gt;Commesse!$E$9),0,Commesse!$Q$9*(1+Commesse!$O$9)/Commesse!$E$9)</f>
        <v/>
      </c>
      <c r="E80" s="24">
        <f>IF(D80=0,"",Commesse!$C$9+30*$B80)</f>
        <v/>
      </c>
      <c r="F80" s="23">
        <f>IF(OR(Commesse!$D$9="",$B80&gt;Commesse!$E$9),0,Commesse!$R$9/Commesse!$E$9)</f>
        <v/>
      </c>
      <c r="G80" s="24">
        <f>IF(F80=0,"",Commesse!$C$9+30*$B80+Commesse!$N$9)</f>
        <v/>
      </c>
      <c r="H80" s="23">
        <f>IF(Commesse!$D$9="",0,IF(LEFT(Commesse!$J$9,6)="Canone",IF($B80&gt;Commesse!$E$9,0,Commesse!$P$9/Commesse!$E$9),IF(Commesse!$J$9="SAL mensile",IF($B80&gt;Commesse!$E$9,0,(Commesse!$P$9-Commesse!$W$9)/Commesse!$E$9),IF(Commesse!$J$9="3 tappe (30/30/40)",(Commesse!$P$9-Commesse!$W$9)*(0.3*($B80=CEILING(Commesse!$E$9/3,1))+0.3*($B80=CEILING(2*Commesse!$E$9/3,1))+0.4*($B80=Commesse!$E$9)),IF($B80=Commesse!$E$9,(Commesse!$P$9-Commesse!$W$9),0)))))</f>
        <v/>
      </c>
      <c r="I80" s="24">
        <f>IF(H80=0,"",Commesse!$C$9+30*IF(Commesse!$J$9="Canone anticipato",$B80-1,$B80)+Commesse!$K$9)</f>
        <v/>
      </c>
      <c r="J80" s="24">
        <f>IF(H80=0,"",I80+Commesse!$L$9+Commesse!$M$9)</f>
        <v/>
      </c>
    </row>
    <row r="81">
      <c r="A81" t="n">
        <v>4</v>
      </c>
      <c r="B81" t="n">
        <v>5</v>
      </c>
      <c r="C81">
        <f>IF(Commesse!$D$9="","",Commesse!$B$9)</f>
        <v/>
      </c>
      <c r="D81" s="23">
        <f>IF(OR(Commesse!$D$9="",$B81&gt;Commesse!$E$9),0,Commesse!$Q$9*(1+Commesse!$O$9)/Commesse!$E$9)</f>
        <v/>
      </c>
      <c r="E81" s="24">
        <f>IF(D81=0,"",Commesse!$C$9+30*$B81)</f>
        <v/>
      </c>
      <c r="F81" s="23">
        <f>IF(OR(Commesse!$D$9="",$B81&gt;Commesse!$E$9),0,Commesse!$R$9/Commesse!$E$9)</f>
        <v/>
      </c>
      <c r="G81" s="24">
        <f>IF(F81=0,"",Commesse!$C$9+30*$B81+Commesse!$N$9)</f>
        <v/>
      </c>
      <c r="H81" s="23">
        <f>IF(Commesse!$D$9="",0,IF(LEFT(Commesse!$J$9,6)="Canone",IF($B81&gt;Commesse!$E$9,0,Commesse!$P$9/Commesse!$E$9),IF(Commesse!$J$9="SAL mensile",IF($B81&gt;Commesse!$E$9,0,(Commesse!$P$9-Commesse!$W$9)/Commesse!$E$9),IF(Commesse!$J$9="3 tappe (30/30/40)",(Commesse!$P$9-Commesse!$W$9)*(0.3*($B81=CEILING(Commesse!$E$9/3,1))+0.3*($B81=CEILING(2*Commesse!$E$9/3,1))+0.4*($B81=Commesse!$E$9)),IF($B81=Commesse!$E$9,(Commesse!$P$9-Commesse!$W$9),0)))))</f>
        <v/>
      </c>
      <c r="I81" s="24">
        <f>IF(H81=0,"",Commesse!$C$9+30*IF(Commesse!$J$9="Canone anticipato",$B81-1,$B81)+Commesse!$K$9)</f>
        <v/>
      </c>
      <c r="J81" s="24">
        <f>IF(H81=0,"",I81+Commesse!$L$9+Commesse!$M$9)</f>
        <v/>
      </c>
    </row>
    <row r="82">
      <c r="A82" t="n">
        <v>4</v>
      </c>
      <c r="B82" t="n">
        <v>6</v>
      </c>
      <c r="C82">
        <f>IF(Commesse!$D$9="","",Commesse!$B$9)</f>
        <v/>
      </c>
      <c r="D82" s="23">
        <f>IF(OR(Commesse!$D$9="",$B82&gt;Commesse!$E$9),0,Commesse!$Q$9*(1+Commesse!$O$9)/Commesse!$E$9)</f>
        <v/>
      </c>
      <c r="E82" s="24">
        <f>IF(D82=0,"",Commesse!$C$9+30*$B82)</f>
        <v/>
      </c>
      <c r="F82" s="23">
        <f>IF(OR(Commesse!$D$9="",$B82&gt;Commesse!$E$9),0,Commesse!$R$9/Commesse!$E$9)</f>
        <v/>
      </c>
      <c r="G82" s="24">
        <f>IF(F82=0,"",Commesse!$C$9+30*$B82+Commesse!$N$9)</f>
        <v/>
      </c>
      <c r="H82" s="23">
        <f>IF(Commesse!$D$9="",0,IF(LEFT(Commesse!$J$9,6)="Canone",IF($B82&gt;Commesse!$E$9,0,Commesse!$P$9/Commesse!$E$9),IF(Commesse!$J$9="SAL mensile",IF($B82&gt;Commesse!$E$9,0,(Commesse!$P$9-Commesse!$W$9)/Commesse!$E$9),IF(Commesse!$J$9="3 tappe (30/30/40)",(Commesse!$P$9-Commesse!$W$9)*(0.3*($B82=CEILING(Commesse!$E$9/3,1))+0.3*($B82=CEILING(2*Commesse!$E$9/3,1))+0.4*($B82=Commesse!$E$9)),IF($B82=Commesse!$E$9,(Commesse!$P$9-Commesse!$W$9),0)))))</f>
        <v/>
      </c>
      <c r="I82" s="24">
        <f>IF(H82=0,"",Commesse!$C$9+30*IF(Commesse!$J$9="Canone anticipato",$B82-1,$B82)+Commesse!$K$9)</f>
        <v/>
      </c>
      <c r="J82" s="24">
        <f>IF(H82=0,"",I82+Commesse!$L$9+Commesse!$M$9)</f>
        <v/>
      </c>
    </row>
    <row r="83">
      <c r="A83" t="n">
        <v>4</v>
      </c>
      <c r="B83" t="n">
        <v>7</v>
      </c>
      <c r="C83">
        <f>IF(Commesse!$D$9="","",Commesse!$B$9)</f>
        <v/>
      </c>
      <c r="D83" s="23">
        <f>IF(OR(Commesse!$D$9="",$B83&gt;Commesse!$E$9),0,Commesse!$Q$9*(1+Commesse!$O$9)/Commesse!$E$9)</f>
        <v/>
      </c>
      <c r="E83" s="24">
        <f>IF(D83=0,"",Commesse!$C$9+30*$B83)</f>
        <v/>
      </c>
      <c r="F83" s="23">
        <f>IF(OR(Commesse!$D$9="",$B83&gt;Commesse!$E$9),0,Commesse!$R$9/Commesse!$E$9)</f>
        <v/>
      </c>
      <c r="G83" s="24">
        <f>IF(F83=0,"",Commesse!$C$9+30*$B83+Commesse!$N$9)</f>
        <v/>
      </c>
      <c r="H83" s="23">
        <f>IF(Commesse!$D$9="",0,IF(LEFT(Commesse!$J$9,6)="Canone",IF($B83&gt;Commesse!$E$9,0,Commesse!$P$9/Commesse!$E$9),IF(Commesse!$J$9="SAL mensile",IF($B83&gt;Commesse!$E$9,0,(Commesse!$P$9-Commesse!$W$9)/Commesse!$E$9),IF(Commesse!$J$9="3 tappe (30/30/40)",(Commesse!$P$9-Commesse!$W$9)*(0.3*($B83=CEILING(Commesse!$E$9/3,1))+0.3*($B83=CEILING(2*Commesse!$E$9/3,1))+0.4*($B83=Commesse!$E$9)),IF($B83=Commesse!$E$9,(Commesse!$P$9-Commesse!$W$9),0)))))</f>
        <v/>
      </c>
      <c r="I83" s="24">
        <f>IF(H83=0,"",Commesse!$C$9+30*IF(Commesse!$J$9="Canone anticipato",$B83-1,$B83)+Commesse!$K$9)</f>
        <v/>
      </c>
      <c r="J83" s="24">
        <f>IF(H83=0,"",I83+Commesse!$L$9+Commesse!$M$9)</f>
        <v/>
      </c>
    </row>
    <row r="84">
      <c r="A84" t="n">
        <v>4</v>
      </c>
      <c r="B84" t="n">
        <v>8</v>
      </c>
      <c r="C84">
        <f>IF(Commesse!$D$9="","",Commesse!$B$9)</f>
        <v/>
      </c>
      <c r="D84" s="23">
        <f>IF(OR(Commesse!$D$9="",$B84&gt;Commesse!$E$9),0,Commesse!$Q$9*(1+Commesse!$O$9)/Commesse!$E$9)</f>
        <v/>
      </c>
      <c r="E84" s="24">
        <f>IF(D84=0,"",Commesse!$C$9+30*$B84)</f>
        <v/>
      </c>
      <c r="F84" s="23">
        <f>IF(OR(Commesse!$D$9="",$B84&gt;Commesse!$E$9),0,Commesse!$R$9/Commesse!$E$9)</f>
        <v/>
      </c>
      <c r="G84" s="24">
        <f>IF(F84=0,"",Commesse!$C$9+30*$B84+Commesse!$N$9)</f>
        <v/>
      </c>
      <c r="H84" s="23">
        <f>IF(Commesse!$D$9="",0,IF(LEFT(Commesse!$J$9,6)="Canone",IF($B84&gt;Commesse!$E$9,0,Commesse!$P$9/Commesse!$E$9),IF(Commesse!$J$9="SAL mensile",IF($B84&gt;Commesse!$E$9,0,(Commesse!$P$9-Commesse!$W$9)/Commesse!$E$9),IF(Commesse!$J$9="3 tappe (30/30/40)",(Commesse!$P$9-Commesse!$W$9)*(0.3*($B84=CEILING(Commesse!$E$9/3,1))+0.3*($B84=CEILING(2*Commesse!$E$9/3,1))+0.4*($B84=Commesse!$E$9)),IF($B84=Commesse!$E$9,(Commesse!$P$9-Commesse!$W$9),0)))))</f>
        <v/>
      </c>
      <c r="I84" s="24">
        <f>IF(H84=0,"",Commesse!$C$9+30*IF(Commesse!$J$9="Canone anticipato",$B84-1,$B84)+Commesse!$K$9)</f>
        <v/>
      </c>
      <c r="J84" s="24">
        <f>IF(H84=0,"",I84+Commesse!$L$9+Commesse!$M$9)</f>
        <v/>
      </c>
    </row>
    <row r="85">
      <c r="A85" t="n">
        <v>4</v>
      </c>
      <c r="B85" t="n">
        <v>9</v>
      </c>
      <c r="C85">
        <f>IF(Commesse!$D$9="","",Commesse!$B$9)</f>
        <v/>
      </c>
      <c r="D85" s="23">
        <f>IF(OR(Commesse!$D$9="",$B85&gt;Commesse!$E$9),0,Commesse!$Q$9*(1+Commesse!$O$9)/Commesse!$E$9)</f>
        <v/>
      </c>
      <c r="E85" s="24">
        <f>IF(D85=0,"",Commesse!$C$9+30*$B85)</f>
        <v/>
      </c>
      <c r="F85" s="23">
        <f>IF(OR(Commesse!$D$9="",$B85&gt;Commesse!$E$9),0,Commesse!$R$9/Commesse!$E$9)</f>
        <v/>
      </c>
      <c r="G85" s="24">
        <f>IF(F85=0,"",Commesse!$C$9+30*$B85+Commesse!$N$9)</f>
        <v/>
      </c>
      <c r="H85" s="23">
        <f>IF(Commesse!$D$9="",0,IF(LEFT(Commesse!$J$9,6)="Canone",IF($B85&gt;Commesse!$E$9,0,Commesse!$P$9/Commesse!$E$9),IF(Commesse!$J$9="SAL mensile",IF($B85&gt;Commesse!$E$9,0,(Commesse!$P$9-Commesse!$W$9)/Commesse!$E$9),IF(Commesse!$J$9="3 tappe (30/30/40)",(Commesse!$P$9-Commesse!$W$9)*(0.3*($B85=CEILING(Commesse!$E$9/3,1))+0.3*($B85=CEILING(2*Commesse!$E$9/3,1))+0.4*($B85=Commesse!$E$9)),IF($B85=Commesse!$E$9,(Commesse!$P$9-Commesse!$W$9),0)))))</f>
        <v/>
      </c>
      <c r="I85" s="24">
        <f>IF(H85=0,"",Commesse!$C$9+30*IF(Commesse!$J$9="Canone anticipato",$B85-1,$B85)+Commesse!$K$9)</f>
        <v/>
      </c>
      <c r="J85" s="24">
        <f>IF(H85=0,"",I85+Commesse!$L$9+Commesse!$M$9)</f>
        <v/>
      </c>
    </row>
    <row r="86">
      <c r="A86" t="n">
        <v>4</v>
      </c>
      <c r="B86" t="n">
        <v>10</v>
      </c>
      <c r="C86">
        <f>IF(Commesse!$D$9="","",Commesse!$B$9)</f>
        <v/>
      </c>
      <c r="D86" s="23">
        <f>IF(OR(Commesse!$D$9="",$B86&gt;Commesse!$E$9),0,Commesse!$Q$9*(1+Commesse!$O$9)/Commesse!$E$9)</f>
        <v/>
      </c>
      <c r="E86" s="24">
        <f>IF(D86=0,"",Commesse!$C$9+30*$B86)</f>
        <v/>
      </c>
      <c r="F86" s="23">
        <f>IF(OR(Commesse!$D$9="",$B86&gt;Commesse!$E$9),0,Commesse!$R$9/Commesse!$E$9)</f>
        <v/>
      </c>
      <c r="G86" s="24">
        <f>IF(F86=0,"",Commesse!$C$9+30*$B86+Commesse!$N$9)</f>
        <v/>
      </c>
      <c r="H86" s="23">
        <f>IF(Commesse!$D$9="",0,IF(LEFT(Commesse!$J$9,6)="Canone",IF($B86&gt;Commesse!$E$9,0,Commesse!$P$9/Commesse!$E$9),IF(Commesse!$J$9="SAL mensile",IF($B86&gt;Commesse!$E$9,0,(Commesse!$P$9-Commesse!$W$9)/Commesse!$E$9),IF(Commesse!$J$9="3 tappe (30/30/40)",(Commesse!$P$9-Commesse!$W$9)*(0.3*($B86=CEILING(Commesse!$E$9/3,1))+0.3*($B86=CEILING(2*Commesse!$E$9/3,1))+0.4*($B86=Commesse!$E$9)),IF($B86=Commesse!$E$9,(Commesse!$P$9-Commesse!$W$9),0)))))</f>
        <v/>
      </c>
      <c r="I86" s="24">
        <f>IF(H86=0,"",Commesse!$C$9+30*IF(Commesse!$J$9="Canone anticipato",$B86-1,$B86)+Commesse!$K$9)</f>
        <v/>
      </c>
      <c r="J86" s="24">
        <f>IF(H86=0,"",I86+Commesse!$L$9+Commesse!$M$9)</f>
        <v/>
      </c>
    </row>
    <row r="87">
      <c r="A87" t="n">
        <v>4</v>
      </c>
      <c r="B87" t="n">
        <v>11</v>
      </c>
      <c r="C87">
        <f>IF(Commesse!$D$9="","",Commesse!$B$9)</f>
        <v/>
      </c>
      <c r="D87" s="23">
        <f>IF(OR(Commesse!$D$9="",$B87&gt;Commesse!$E$9),0,Commesse!$Q$9*(1+Commesse!$O$9)/Commesse!$E$9)</f>
        <v/>
      </c>
      <c r="E87" s="24">
        <f>IF(D87=0,"",Commesse!$C$9+30*$B87)</f>
        <v/>
      </c>
      <c r="F87" s="23">
        <f>IF(OR(Commesse!$D$9="",$B87&gt;Commesse!$E$9),0,Commesse!$R$9/Commesse!$E$9)</f>
        <v/>
      </c>
      <c r="G87" s="24">
        <f>IF(F87=0,"",Commesse!$C$9+30*$B87+Commesse!$N$9)</f>
        <v/>
      </c>
      <c r="H87" s="23">
        <f>IF(Commesse!$D$9="",0,IF(LEFT(Commesse!$J$9,6)="Canone",IF($B87&gt;Commesse!$E$9,0,Commesse!$P$9/Commesse!$E$9),IF(Commesse!$J$9="SAL mensile",IF($B87&gt;Commesse!$E$9,0,(Commesse!$P$9-Commesse!$W$9)/Commesse!$E$9),IF(Commesse!$J$9="3 tappe (30/30/40)",(Commesse!$P$9-Commesse!$W$9)*(0.3*($B87=CEILING(Commesse!$E$9/3,1))+0.3*($B87=CEILING(2*Commesse!$E$9/3,1))+0.4*($B87=Commesse!$E$9)),IF($B87=Commesse!$E$9,(Commesse!$P$9-Commesse!$W$9),0)))))</f>
        <v/>
      </c>
      <c r="I87" s="24">
        <f>IF(H87=0,"",Commesse!$C$9+30*IF(Commesse!$J$9="Canone anticipato",$B87-1,$B87)+Commesse!$K$9)</f>
        <v/>
      </c>
      <c r="J87" s="24">
        <f>IF(H87=0,"",I87+Commesse!$L$9+Commesse!$M$9)</f>
        <v/>
      </c>
    </row>
    <row r="88">
      <c r="A88" t="n">
        <v>4</v>
      </c>
      <c r="B88" t="n">
        <v>12</v>
      </c>
      <c r="C88">
        <f>IF(Commesse!$D$9="","",Commesse!$B$9)</f>
        <v/>
      </c>
      <c r="D88" s="23">
        <f>IF(OR(Commesse!$D$9="",$B88&gt;Commesse!$E$9),0,Commesse!$Q$9*(1+Commesse!$O$9)/Commesse!$E$9)</f>
        <v/>
      </c>
      <c r="E88" s="24">
        <f>IF(D88=0,"",Commesse!$C$9+30*$B88)</f>
        <v/>
      </c>
      <c r="F88" s="23">
        <f>IF(OR(Commesse!$D$9="",$B88&gt;Commesse!$E$9),0,Commesse!$R$9/Commesse!$E$9)</f>
        <v/>
      </c>
      <c r="G88" s="24">
        <f>IF(F88=0,"",Commesse!$C$9+30*$B88+Commesse!$N$9)</f>
        <v/>
      </c>
      <c r="H88" s="23">
        <f>IF(Commesse!$D$9="",0,IF(LEFT(Commesse!$J$9,6)="Canone",IF($B88&gt;Commesse!$E$9,0,Commesse!$P$9/Commesse!$E$9),IF(Commesse!$J$9="SAL mensile",IF($B88&gt;Commesse!$E$9,0,(Commesse!$P$9-Commesse!$W$9)/Commesse!$E$9),IF(Commesse!$J$9="3 tappe (30/30/40)",(Commesse!$P$9-Commesse!$W$9)*(0.3*($B88=CEILING(Commesse!$E$9/3,1))+0.3*($B88=CEILING(2*Commesse!$E$9/3,1))+0.4*($B88=Commesse!$E$9)),IF($B88=Commesse!$E$9,(Commesse!$P$9-Commesse!$W$9),0)))))</f>
        <v/>
      </c>
      <c r="I88" s="24">
        <f>IF(H88=0,"",Commesse!$C$9+30*IF(Commesse!$J$9="Canone anticipato",$B88-1,$B88)+Commesse!$K$9)</f>
        <v/>
      </c>
      <c r="J88" s="24">
        <f>IF(H88=0,"",I88+Commesse!$L$9+Commesse!$M$9)</f>
        <v/>
      </c>
    </row>
    <row r="89">
      <c r="A89" t="n">
        <v>4</v>
      </c>
      <c r="B89" t="n">
        <v>13</v>
      </c>
      <c r="C89">
        <f>IF(Commesse!$D$9="","",Commesse!$B$9)</f>
        <v/>
      </c>
      <c r="D89" s="23">
        <f>IF(OR(Commesse!$D$9="",$B89&gt;Commesse!$E$9),0,Commesse!$Q$9*(1+Commesse!$O$9)/Commesse!$E$9)</f>
        <v/>
      </c>
      <c r="E89" s="24">
        <f>IF(D89=0,"",Commesse!$C$9+30*$B89)</f>
        <v/>
      </c>
      <c r="F89" s="23">
        <f>IF(OR(Commesse!$D$9="",$B89&gt;Commesse!$E$9),0,Commesse!$R$9/Commesse!$E$9)</f>
        <v/>
      </c>
      <c r="G89" s="24">
        <f>IF(F89=0,"",Commesse!$C$9+30*$B89+Commesse!$N$9)</f>
        <v/>
      </c>
      <c r="H89" s="23">
        <f>IF(Commesse!$D$9="",0,IF(LEFT(Commesse!$J$9,6)="Canone",IF($B89&gt;Commesse!$E$9,0,Commesse!$P$9/Commesse!$E$9),IF(Commesse!$J$9="SAL mensile",IF($B89&gt;Commesse!$E$9,0,(Commesse!$P$9-Commesse!$W$9)/Commesse!$E$9),IF(Commesse!$J$9="3 tappe (30/30/40)",(Commesse!$P$9-Commesse!$W$9)*(0.3*($B89=CEILING(Commesse!$E$9/3,1))+0.3*($B89=CEILING(2*Commesse!$E$9/3,1))+0.4*($B89=Commesse!$E$9)),IF($B89=Commesse!$E$9,(Commesse!$P$9-Commesse!$W$9),0)))))</f>
        <v/>
      </c>
      <c r="I89" s="24">
        <f>IF(H89=0,"",Commesse!$C$9+30*IF(Commesse!$J$9="Canone anticipato",$B89-1,$B89)+Commesse!$K$9)</f>
        <v/>
      </c>
      <c r="J89" s="24">
        <f>IF(H89=0,"",I89+Commesse!$L$9+Commesse!$M$9)</f>
        <v/>
      </c>
    </row>
    <row r="90">
      <c r="A90" t="n">
        <v>4</v>
      </c>
      <c r="B90" t="n">
        <v>14</v>
      </c>
      <c r="C90">
        <f>IF(Commesse!$D$9="","",Commesse!$B$9)</f>
        <v/>
      </c>
      <c r="D90" s="23">
        <f>IF(OR(Commesse!$D$9="",$B90&gt;Commesse!$E$9),0,Commesse!$Q$9*(1+Commesse!$O$9)/Commesse!$E$9)</f>
        <v/>
      </c>
      <c r="E90" s="24">
        <f>IF(D90=0,"",Commesse!$C$9+30*$B90)</f>
        <v/>
      </c>
      <c r="F90" s="23">
        <f>IF(OR(Commesse!$D$9="",$B90&gt;Commesse!$E$9),0,Commesse!$R$9/Commesse!$E$9)</f>
        <v/>
      </c>
      <c r="G90" s="24">
        <f>IF(F90=0,"",Commesse!$C$9+30*$B90+Commesse!$N$9)</f>
        <v/>
      </c>
      <c r="H90" s="23">
        <f>IF(Commesse!$D$9="",0,IF(LEFT(Commesse!$J$9,6)="Canone",IF($B90&gt;Commesse!$E$9,0,Commesse!$P$9/Commesse!$E$9),IF(Commesse!$J$9="SAL mensile",IF($B90&gt;Commesse!$E$9,0,(Commesse!$P$9-Commesse!$W$9)/Commesse!$E$9),IF(Commesse!$J$9="3 tappe (30/30/40)",(Commesse!$P$9-Commesse!$W$9)*(0.3*($B90=CEILING(Commesse!$E$9/3,1))+0.3*($B90=CEILING(2*Commesse!$E$9/3,1))+0.4*($B90=Commesse!$E$9)),IF($B90=Commesse!$E$9,(Commesse!$P$9-Commesse!$W$9),0)))))</f>
        <v/>
      </c>
      <c r="I90" s="24">
        <f>IF(H90=0,"",Commesse!$C$9+30*IF(Commesse!$J$9="Canone anticipato",$B90-1,$B90)+Commesse!$K$9)</f>
        <v/>
      </c>
      <c r="J90" s="24">
        <f>IF(H90=0,"",I90+Commesse!$L$9+Commesse!$M$9)</f>
        <v/>
      </c>
    </row>
    <row r="91">
      <c r="A91" t="n">
        <v>4</v>
      </c>
      <c r="B91" t="n">
        <v>15</v>
      </c>
      <c r="C91">
        <f>IF(Commesse!$D$9="","",Commesse!$B$9)</f>
        <v/>
      </c>
      <c r="D91" s="23">
        <f>IF(OR(Commesse!$D$9="",$B91&gt;Commesse!$E$9),0,Commesse!$Q$9*(1+Commesse!$O$9)/Commesse!$E$9)</f>
        <v/>
      </c>
      <c r="E91" s="24">
        <f>IF(D91=0,"",Commesse!$C$9+30*$B91)</f>
        <v/>
      </c>
      <c r="F91" s="23">
        <f>IF(OR(Commesse!$D$9="",$B91&gt;Commesse!$E$9),0,Commesse!$R$9/Commesse!$E$9)</f>
        <v/>
      </c>
      <c r="G91" s="24">
        <f>IF(F91=0,"",Commesse!$C$9+30*$B91+Commesse!$N$9)</f>
        <v/>
      </c>
      <c r="H91" s="23">
        <f>IF(Commesse!$D$9="",0,IF(LEFT(Commesse!$J$9,6)="Canone",IF($B91&gt;Commesse!$E$9,0,Commesse!$P$9/Commesse!$E$9),IF(Commesse!$J$9="SAL mensile",IF($B91&gt;Commesse!$E$9,0,(Commesse!$P$9-Commesse!$W$9)/Commesse!$E$9),IF(Commesse!$J$9="3 tappe (30/30/40)",(Commesse!$P$9-Commesse!$W$9)*(0.3*($B91=CEILING(Commesse!$E$9/3,1))+0.3*($B91=CEILING(2*Commesse!$E$9/3,1))+0.4*($B91=Commesse!$E$9)),IF($B91=Commesse!$E$9,(Commesse!$P$9-Commesse!$W$9),0)))))</f>
        <v/>
      </c>
      <c r="I91" s="24">
        <f>IF(H91=0,"",Commesse!$C$9+30*IF(Commesse!$J$9="Canone anticipato",$B91-1,$B91)+Commesse!$K$9)</f>
        <v/>
      </c>
      <c r="J91" s="24">
        <f>IF(H91=0,"",I91+Commesse!$L$9+Commesse!$M$9)</f>
        <v/>
      </c>
    </row>
    <row r="92">
      <c r="A92" t="n">
        <v>4</v>
      </c>
      <c r="B92" t="n">
        <v>16</v>
      </c>
      <c r="C92">
        <f>IF(Commesse!$D$9="","",Commesse!$B$9)</f>
        <v/>
      </c>
      <c r="D92" s="23">
        <f>IF(OR(Commesse!$D$9="",$B92&gt;Commesse!$E$9),0,Commesse!$Q$9*(1+Commesse!$O$9)/Commesse!$E$9)</f>
        <v/>
      </c>
      <c r="E92" s="24">
        <f>IF(D92=0,"",Commesse!$C$9+30*$B92)</f>
        <v/>
      </c>
      <c r="F92" s="23">
        <f>IF(OR(Commesse!$D$9="",$B92&gt;Commesse!$E$9),0,Commesse!$R$9/Commesse!$E$9)</f>
        <v/>
      </c>
      <c r="G92" s="24">
        <f>IF(F92=0,"",Commesse!$C$9+30*$B92+Commesse!$N$9)</f>
        <v/>
      </c>
      <c r="H92" s="23">
        <f>IF(Commesse!$D$9="",0,IF(LEFT(Commesse!$J$9,6)="Canone",IF($B92&gt;Commesse!$E$9,0,Commesse!$P$9/Commesse!$E$9),IF(Commesse!$J$9="SAL mensile",IF($B92&gt;Commesse!$E$9,0,(Commesse!$P$9-Commesse!$W$9)/Commesse!$E$9),IF(Commesse!$J$9="3 tappe (30/30/40)",(Commesse!$P$9-Commesse!$W$9)*(0.3*($B92=CEILING(Commesse!$E$9/3,1))+0.3*($B92=CEILING(2*Commesse!$E$9/3,1))+0.4*($B92=Commesse!$E$9)),IF($B92=Commesse!$E$9,(Commesse!$P$9-Commesse!$W$9),0)))))</f>
        <v/>
      </c>
      <c r="I92" s="24">
        <f>IF(H92=0,"",Commesse!$C$9+30*IF(Commesse!$J$9="Canone anticipato",$B92-1,$B92)+Commesse!$K$9)</f>
        <v/>
      </c>
      <c r="J92" s="24">
        <f>IF(H92=0,"",I92+Commesse!$L$9+Commesse!$M$9)</f>
        <v/>
      </c>
    </row>
    <row r="93">
      <c r="A93" t="n">
        <v>4</v>
      </c>
      <c r="B93" t="n">
        <v>17</v>
      </c>
      <c r="C93">
        <f>IF(Commesse!$D$9="","",Commesse!$B$9)</f>
        <v/>
      </c>
      <c r="D93" s="23">
        <f>IF(OR(Commesse!$D$9="",$B93&gt;Commesse!$E$9),0,Commesse!$Q$9*(1+Commesse!$O$9)/Commesse!$E$9)</f>
        <v/>
      </c>
      <c r="E93" s="24">
        <f>IF(D93=0,"",Commesse!$C$9+30*$B93)</f>
        <v/>
      </c>
      <c r="F93" s="23">
        <f>IF(OR(Commesse!$D$9="",$B93&gt;Commesse!$E$9),0,Commesse!$R$9/Commesse!$E$9)</f>
        <v/>
      </c>
      <c r="G93" s="24">
        <f>IF(F93=0,"",Commesse!$C$9+30*$B93+Commesse!$N$9)</f>
        <v/>
      </c>
      <c r="H93" s="23">
        <f>IF(Commesse!$D$9="",0,IF(LEFT(Commesse!$J$9,6)="Canone",IF($B93&gt;Commesse!$E$9,0,Commesse!$P$9/Commesse!$E$9),IF(Commesse!$J$9="SAL mensile",IF($B93&gt;Commesse!$E$9,0,(Commesse!$P$9-Commesse!$W$9)/Commesse!$E$9),IF(Commesse!$J$9="3 tappe (30/30/40)",(Commesse!$P$9-Commesse!$W$9)*(0.3*($B93=CEILING(Commesse!$E$9/3,1))+0.3*($B93=CEILING(2*Commesse!$E$9/3,1))+0.4*($B93=Commesse!$E$9)),IF($B93=Commesse!$E$9,(Commesse!$P$9-Commesse!$W$9),0)))))</f>
        <v/>
      </c>
      <c r="I93" s="24">
        <f>IF(H93=0,"",Commesse!$C$9+30*IF(Commesse!$J$9="Canone anticipato",$B93-1,$B93)+Commesse!$K$9)</f>
        <v/>
      </c>
      <c r="J93" s="24">
        <f>IF(H93=0,"",I93+Commesse!$L$9+Commesse!$M$9)</f>
        <v/>
      </c>
    </row>
    <row r="94">
      <c r="A94" t="n">
        <v>4</v>
      </c>
      <c r="B94" t="n">
        <v>18</v>
      </c>
      <c r="C94">
        <f>IF(Commesse!$D$9="","",Commesse!$B$9)</f>
        <v/>
      </c>
      <c r="D94" s="23">
        <f>IF(OR(Commesse!$D$9="",$B94&gt;Commesse!$E$9),0,Commesse!$Q$9*(1+Commesse!$O$9)/Commesse!$E$9)</f>
        <v/>
      </c>
      <c r="E94" s="24">
        <f>IF(D94=0,"",Commesse!$C$9+30*$B94)</f>
        <v/>
      </c>
      <c r="F94" s="23">
        <f>IF(OR(Commesse!$D$9="",$B94&gt;Commesse!$E$9),0,Commesse!$R$9/Commesse!$E$9)</f>
        <v/>
      </c>
      <c r="G94" s="24">
        <f>IF(F94=0,"",Commesse!$C$9+30*$B94+Commesse!$N$9)</f>
        <v/>
      </c>
      <c r="H94" s="23">
        <f>IF(Commesse!$D$9="",0,IF(LEFT(Commesse!$J$9,6)="Canone",IF($B94&gt;Commesse!$E$9,0,Commesse!$P$9/Commesse!$E$9),IF(Commesse!$J$9="SAL mensile",IF($B94&gt;Commesse!$E$9,0,(Commesse!$P$9-Commesse!$W$9)/Commesse!$E$9),IF(Commesse!$J$9="3 tappe (30/30/40)",(Commesse!$P$9-Commesse!$W$9)*(0.3*($B94=CEILING(Commesse!$E$9/3,1))+0.3*($B94=CEILING(2*Commesse!$E$9/3,1))+0.4*($B94=Commesse!$E$9)),IF($B94=Commesse!$E$9,(Commesse!$P$9-Commesse!$W$9),0)))))</f>
        <v/>
      </c>
      <c r="I94" s="24">
        <f>IF(H94=0,"",Commesse!$C$9+30*IF(Commesse!$J$9="Canone anticipato",$B94-1,$B94)+Commesse!$K$9)</f>
        <v/>
      </c>
      <c r="J94" s="24">
        <f>IF(H94=0,"",I94+Commesse!$L$9+Commesse!$M$9)</f>
        <v/>
      </c>
    </row>
    <row r="95">
      <c r="A95" t="n">
        <v>4</v>
      </c>
      <c r="B95" t="n">
        <v>19</v>
      </c>
      <c r="C95">
        <f>IF(Commesse!$D$9="","",Commesse!$B$9)</f>
        <v/>
      </c>
      <c r="D95" s="23">
        <f>IF(OR(Commesse!$D$9="",$B95&gt;Commesse!$E$9),0,Commesse!$Q$9*(1+Commesse!$O$9)/Commesse!$E$9)</f>
        <v/>
      </c>
      <c r="E95" s="24">
        <f>IF(D95=0,"",Commesse!$C$9+30*$B95)</f>
        <v/>
      </c>
      <c r="F95" s="23">
        <f>IF(OR(Commesse!$D$9="",$B95&gt;Commesse!$E$9),0,Commesse!$R$9/Commesse!$E$9)</f>
        <v/>
      </c>
      <c r="G95" s="24">
        <f>IF(F95=0,"",Commesse!$C$9+30*$B95+Commesse!$N$9)</f>
        <v/>
      </c>
      <c r="H95" s="23">
        <f>IF(Commesse!$D$9="",0,IF(LEFT(Commesse!$J$9,6)="Canone",IF($B95&gt;Commesse!$E$9,0,Commesse!$P$9/Commesse!$E$9),IF(Commesse!$J$9="SAL mensile",IF($B95&gt;Commesse!$E$9,0,(Commesse!$P$9-Commesse!$W$9)/Commesse!$E$9),IF(Commesse!$J$9="3 tappe (30/30/40)",(Commesse!$P$9-Commesse!$W$9)*(0.3*($B95=CEILING(Commesse!$E$9/3,1))+0.3*($B95=CEILING(2*Commesse!$E$9/3,1))+0.4*($B95=Commesse!$E$9)),IF($B95=Commesse!$E$9,(Commesse!$P$9-Commesse!$W$9),0)))))</f>
        <v/>
      </c>
      <c r="I95" s="24">
        <f>IF(H95=0,"",Commesse!$C$9+30*IF(Commesse!$J$9="Canone anticipato",$B95-1,$B95)+Commesse!$K$9)</f>
        <v/>
      </c>
      <c r="J95" s="24">
        <f>IF(H95=0,"",I95+Commesse!$L$9+Commesse!$M$9)</f>
        <v/>
      </c>
    </row>
    <row r="96">
      <c r="A96" t="n">
        <v>4</v>
      </c>
      <c r="B96" t="n">
        <v>20</v>
      </c>
      <c r="C96">
        <f>IF(Commesse!$D$9="","",Commesse!$B$9)</f>
        <v/>
      </c>
      <c r="D96" s="23">
        <f>IF(OR(Commesse!$D$9="",$B96&gt;Commesse!$E$9),0,Commesse!$Q$9*(1+Commesse!$O$9)/Commesse!$E$9)</f>
        <v/>
      </c>
      <c r="E96" s="24">
        <f>IF(D96=0,"",Commesse!$C$9+30*$B96)</f>
        <v/>
      </c>
      <c r="F96" s="23">
        <f>IF(OR(Commesse!$D$9="",$B96&gt;Commesse!$E$9),0,Commesse!$R$9/Commesse!$E$9)</f>
        <v/>
      </c>
      <c r="G96" s="24">
        <f>IF(F96=0,"",Commesse!$C$9+30*$B96+Commesse!$N$9)</f>
        <v/>
      </c>
      <c r="H96" s="23">
        <f>IF(Commesse!$D$9="",0,IF(LEFT(Commesse!$J$9,6)="Canone",IF($B96&gt;Commesse!$E$9,0,Commesse!$P$9/Commesse!$E$9),IF(Commesse!$J$9="SAL mensile",IF($B96&gt;Commesse!$E$9,0,(Commesse!$P$9-Commesse!$W$9)/Commesse!$E$9),IF(Commesse!$J$9="3 tappe (30/30/40)",(Commesse!$P$9-Commesse!$W$9)*(0.3*($B96=CEILING(Commesse!$E$9/3,1))+0.3*($B96=CEILING(2*Commesse!$E$9/3,1))+0.4*($B96=Commesse!$E$9)),IF($B96=Commesse!$E$9,(Commesse!$P$9-Commesse!$W$9),0)))))</f>
        <v/>
      </c>
      <c r="I96" s="24">
        <f>IF(H96=0,"",Commesse!$C$9+30*IF(Commesse!$J$9="Canone anticipato",$B96-1,$B96)+Commesse!$K$9)</f>
        <v/>
      </c>
      <c r="J96" s="24">
        <f>IF(H96=0,"",I96+Commesse!$L$9+Commesse!$M$9)</f>
        <v/>
      </c>
    </row>
    <row r="97">
      <c r="A97" t="n">
        <v>4</v>
      </c>
      <c r="B97" t="n">
        <v>21</v>
      </c>
      <c r="C97">
        <f>IF(Commesse!$D$9="","",Commesse!$B$9)</f>
        <v/>
      </c>
      <c r="D97" s="23">
        <f>IF(OR(Commesse!$D$9="",$B97&gt;Commesse!$E$9),0,Commesse!$Q$9*(1+Commesse!$O$9)/Commesse!$E$9)</f>
        <v/>
      </c>
      <c r="E97" s="24">
        <f>IF(D97=0,"",Commesse!$C$9+30*$B97)</f>
        <v/>
      </c>
      <c r="F97" s="23">
        <f>IF(OR(Commesse!$D$9="",$B97&gt;Commesse!$E$9),0,Commesse!$R$9/Commesse!$E$9)</f>
        <v/>
      </c>
      <c r="G97" s="24">
        <f>IF(F97=0,"",Commesse!$C$9+30*$B97+Commesse!$N$9)</f>
        <v/>
      </c>
      <c r="H97" s="23">
        <f>IF(Commesse!$D$9="",0,IF(LEFT(Commesse!$J$9,6)="Canone",IF($B97&gt;Commesse!$E$9,0,Commesse!$P$9/Commesse!$E$9),IF(Commesse!$J$9="SAL mensile",IF($B97&gt;Commesse!$E$9,0,(Commesse!$P$9-Commesse!$W$9)/Commesse!$E$9),IF(Commesse!$J$9="3 tappe (30/30/40)",(Commesse!$P$9-Commesse!$W$9)*(0.3*($B97=CEILING(Commesse!$E$9/3,1))+0.3*($B97=CEILING(2*Commesse!$E$9/3,1))+0.4*($B97=Commesse!$E$9)),IF($B97=Commesse!$E$9,(Commesse!$P$9-Commesse!$W$9),0)))))</f>
        <v/>
      </c>
      <c r="I97" s="24">
        <f>IF(H97=0,"",Commesse!$C$9+30*IF(Commesse!$J$9="Canone anticipato",$B97-1,$B97)+Commesse!$K$9)</f>
        <v/>
      </c>
      <c r="J97" s="24">
        <f>IF(H97=0,"",I97+Commesse!$L$9+Commesse!$M$9)</f>
        <v/>
      </c>
    </row>
    <row r="98">
      <c r="A98" t="n">
        <v>4</v>
      </c>
      <c r="B98" t="n">
        <v>22</v>
      </c>
      <c r="C98">
        <f>IF(Commesse!$D$9="","",Commesse!$B$9)</f>
        <v/>
      </c>
      <c r="D98" s="23">
        <f>IF(OR(Commesse!$D$9="",$B98&gt;Commesse!$E$9),0,Commesse!$Q$9*(1+Commesse!$O$9)/Commesse!$E$9)</f>
        <v/>
      </c>
      <c r="E98" s="24">
        <f>IF(D98=0,"",Commesse!$C$9+30*$B98)</f>
        <v/>
      </c>
      <c r="F98" s="23">
        <f>IF(OR(Commesse!$D$9="",$B98&gt;Commesse!$E$9),0,Commesse!$R$9/Commesse!$E$9)</f>
        <v/>
      </c>
      <c r="G98" s="24">
        <f>IF(F98=0,"",Commesse!$C$9+30*$B98+Commesse!$N$9)</f>
        <v/>
      </c>
      <c r="H98" s="23">
        <f>IF(Commesse!$D$9="",0,IF(LEFT(Commesse!$J$9,6)="Canone",IF($B98&gt;Commesse!$E$9,0,Commesse!$P$9/Commesse!$E$9),IF(Commesse!$J$9="SAL mensile",IF($B98&gt;Commesse!$E$9,0,(Commesse!$P$9-Commesse!$W$9)/Commesse!$E$9),IF(Commesse!$J$9="3 tappe (30/30/40)",(Commesse!$P$9-Commesse!$W$9)*(0.3*($B98=CEILING(Commesse!$E$9/3,1))+0.3*($B98=CEILING(2*Commesse!$E$9/3,1))+0.4*($B98=Commesse!$E$9)),IF($B98=Commesse!$E$9,(Commesse!$P$9-Commesse!$W$9),0)))))</f>
        <v/>
      </c>
      <c r="I98" s="24">
        <f>IF(H98=0,"",Commesse!$C$9+30*IF(Commesse!$J$9="Canone anticipato",$B98-1,$B98)+Commesse!$K$9)</f>
        <v/>
      </c>
      <c r="J98" s="24">
        <f>IF(H98=0,"",I98+Commesse!$L$9+Commesse!$M$9)</f>
        <v/>
      </c>
    </row>
    <row r="99">
      <c r="A99" t="n">
        <v>4</v>
      </c>
      <c r="B99" t="n">
        <v>23</v>
      </c>
      <c r="C99">
        <f>IF(Commesse!$D$9="","",Commesse!$B$9)</f>
        <v/>
      </c>
      <c r="D99" s="23">
        <f>IF(OR(Commesse!$D$9="",$B99&gt;Commesse!$E$9),0,Commesse!$Q$9*(1+Commesse!$O$9)/Commesse!$E$9)</f>
        <v/>
      </c>
      <c r="E99" s="24">
        <f>IF(D99=0,"",Commesse!$C$9+30*$B99)</f>
        <v/>
      </c>
      <c r="F99" s="23">
        <f>IF(OR(Commesse!$D$9="",$B99&gt;Commesse!$E$9),0,Commesse!$R$9/Commesse!$E$9)</f>
        <v/>
      </c>
      <c r="G99" s="24">
        <f>IF(F99=0,"",Commesse!$C$9+30*$B99+Commesse!$N$9)</f>
        <v/>
      </c>
      <c r="H99" s="23">
        <f>IF(Commesse!$D$9="",0,IF(LEFT(Commesse!$J$9,6)="Canone",IF($B99&gt;Commesse!$E$9,0,Commesse!$P$9/Commesse!$E$9),IF(Commesse!$J$9="SAL mensile",IF($B99&gt;Commesse!$E$9,0,(Commesse!$P$9-Commesse!$W$9)/Commesse!$E$9),IF(Commesse!$J$9="3 tappe (30/30/40)",(Commesse!$P$9-Commesse!$W$9)*(0.3*($B99=CEILING(Commesse!$E$9/3,1))+0.3*($B99=CEILING(2*Commesse!$E$9/3,1))+0.4*($B99=Commesse!$E$9)),IF($B99=Commesse!$E$9,(Commesse!$P$9-Commesse!$W$9),0)))))</f>
        <v/>
      </c>
      <c r="I99" s="24">
        <f>IF(H99=0,"",Commesse!$C$9+30*IF(Commesse!$J$9="Canone anticipato",$B99-1,$B99)+Commesse!$K$9)</f>
        <v/>
      </c>
      <c r="J99" s="24">
        <f>IF(H99=0,"",I99+Commesse!$L$9+Commesse!$M$9)</f>
        <v/>
      </c>
    </row>
    <row r="100">
      <c r="A100" t="n">
        <v>4</v>
      </c>
      <c r="B100" t="n">
        <v>24</v>
      </c>
      <c r="C100">
        <f>IF(Commesse!$D$9="","",Commesse!$B$9)</f>
        <v/>
      </c>
      <c r="D100" s="23">
        <f>IF(OR(Commesse!$D$9="",$B100&gt;Commesse!$E$9),0,Commesse!$Q$9*(1+Commesse!$O$9)/Commesse!$E$9)</f>
        <v/>
      </c>
      <c r="E100" s="24">
        <f>IF(D100=0,"",Commesse!$C$9+30*$B100)</f>
        <v/>
      </c>
      <c r="F100" s="23">
        <f>IF(OR(Commesse!$D$9="",$B100&gt;Commesse!$E$9),0,Commesse!$R$9/Commesse!$E$9)</f>
        <v/>
      </c>
      <c r="G100" s="24">
        <f>IF(F100=0,"",Commesse!$C$9+30*$B100+Commesse!$N$9)</f>
        <v/>
      </c>
      <c r="H100" s="23">
        <f>IF(Commesse!$D$9="",0,IF(LEFT(Commesse!$J$9,6)="Canone",IF($B100&gt;Commesse!$E$9,0,Commesse!$P$9/Commesse!$E$9),IF(Commesse!$J$9="SAL mensile",IF($B100&gt;Commesse!$E$9,0,(Commesse!$P$9-Commesse!$W$9)/Commesse!$E$9),IF(Commesse!$J$9="3 tappe (30/30/40)",(Commesse!$P$9-Commesse!$W$9)*(0.3*($B100=CEILING(Commesse!$E$9/3,1))+0.3*($B100=CEILING(2*Commesse!$E$9/3,1))+0.4*($B100=Commesse!$E$9)),IF($B100=Commesse!$E$9,(Commesse!$P$9-Commesse!$W$9),0)))))</f>
        <v/>
      </c>
      <c r="I100" s="24">
        <f>IF(H100=0,"",Commesse!$C$9+30*IF(Commesse!$J$9="Canone anticipato",$B100-1,$B100)+Commesse!$K$9)</f>
        <v/>
      </c>
      <c r="J100" s="24">
        <f>IF(H100=0,"",I100+Commesse!$L$9+Commesse!$M$9)</f>
        <v/>
      </c>
    </row>
    <row r="101">
      <c r="A101" t="n">
        <v>5</v>
      </c>
      <c r="B101" t="n">
        <v>1</v>
      </c>
      <c r="C101">
        <f>IF(Commesse!$D$10="","",Commesse!$B$10)</f>
        <v/>
      </c>
      <c r="D101" s="23">
        <f>IF(OR(Commesse!$D$10="",$B101&gt;Commesse!$E$10),0,Commesse!$Q$10*(1+Commesse!$O$10)/Commesse!$E$10)</f>
        <v/>
      </c>
      <c r="E101" s="24">
        <f>IF(D101=0,"",Commesse!$C$10+30*$B101)</f>
        <v/>
      </c>
      <c r="F101" s="23">
        <f>IF(OR(Commesse!$D$10="",$B101&gt;Commesse!$E$10),0,Commesse!$R$10/Commesse!$E$10)</f>
        <v/>
      </c>
      <c r="G101" s="24">
        <f>IF(F101=0,"",Commesse!$C$10+30*$B101+Commesse!$N$10)</f>
        <v/>
      </c>
      <c r="H101" s="23">
        <f>IF(Commesse!$D$10="",0,IF(LEFT(Commesse!$J$10,6)="Canone",IF($B101&gt;Commesse!$E$10,0,Commesse!$P$10/Commesse!$E$10),IF(Commesse!$J$10="SAL mensile",IF($B101&gt;Commesse!$E$10,0,(Commesse!$P$10-Commesse!$W$10)/Commesse!$E$10),IF(Commesse!$J$10="3 tappe (30/30/40)",(Commesse!$P$10-Commesse!$W$10)*(0.3*($B101=CEILING(Commesse!$E$10/3,1))+0.3*($B101=CEILING(2*Commesse!$E$10/3,1))+0.4*($B101=Commesse!$E$10)),IF($B101=Commesse!$E$10,(Commesse!$P$10-Commesse!$W$10),0)))))</f>
        <v/>
      </c>
      <c r="I101" s="24">
        <f>IF(H101=0,"",Commesse!$C$10+30*IF(Commesse!$J$10="Canone anticipato",$B101-1,$B101)+Commesse!$K$10)</f>
        <v/>
      </c>
      <c r="J101" s="24">
        <f>IF(H101=0,"",I101+Commesse!$L$10+Commesse!$M$10)</f>
        <v/>
      </c>
    </row>
    <row r="102">
      <c r="A102" t="n">
        <v>5</v>
      </c>
      <c r="B102" t="n">
        <v>2</v>
      </c>
      <c r="C102">
        <f>IF(Commesse!$D$10="","",Commesse!$B$10)</f>
        <v/>
      </c>
      <c r="D102" s="23">
        <f>IF(OR(Commesse!$D$10="",$B102&gt;Commesse!$E$10),0,Commesse!$Q$10*(1+Commesse!$O$10)/Commesse!$E$10)</f>
        <v/>
      </c>
      <c r="E102" s="24">
        <f>IF(D102=0,"",Commesse!$C$10+30*$B102)</f>
        <v/>
      </c>
      <c r="F102" s="23">
        <f>IF(OR(Commesse!$D$10="",$B102&gt;Commesse!$E$10),0,Commesse!$R$10/Commesse!$E$10)</f>
        <v/>
      </c>
      <c r="G102" s="24">
        <f>IF(F102=0,"",Commesse!$C$10+30*$B102+Commesse!$N$10)</f>
        <v/>
      </c>
      <c r="H102" s="23">
        <f>IF(Commesse!$D$10="",0,IF(LEFT(Commesse!$J$10,6)="Canone",IF($B102&gt;Commesse!$E$10,0,Commesse!$P$10/Commesse!$E$10),IF(Commesse!$J$10="SAL mensile",IF($B102&gt;Commesse!$E$10,0,(Commesse!$P$10-Commesse!$W$10)/Commesse!$E$10),IF(Commesse!$J$10="3 tappe (30/30/40)",(Commesse!$P$10-Commesse!$W$10)*(0.3*($B102=CEILING(Commesse!$E$10/3,1))+0.3*($B102=CEILING(2*Commesse!$E$10/3,1))+0.4*($B102=Commesse!$E$10)),IF($B102=Commesse!$E$10,(Commesse!$P$10-Commesse!$W$10),0)))))</f>
        <v/>
      </c>
      <c r="I102" s="24">
        <f>IF(H102=0,"",Commesse!$C$10+30*IF(Commesse!$J$10="Canone anticipato",$B102-1,$B102)+Commesse!$K$10)</f>
        <v/>
      </c>
      <c r="J102" s="24">
        <f>IF(H102=0,"",I102+Commesse!$L$10+Commesse!$M$10)</f>
        <v/>
      </c>
    </row>
    <row r="103">
      <c r="A103" t="n">
        <v>5</v>
      </c>
      <c r="B103" t="n">
        <v>3</v>
      </c>
      <c r="C103">
        <f>IF(Commesse!$D$10="","",Commesse!$B$10)</f>
        <v/>
      </c>
      <c r="D103" s="23">
        <f>IF(OR(Commesse!$D$10="",$B103&gt;Commesse!$E$10),0,Commesse!$Q$10*(1+Commesse!$O$10)/Commesse!$E$10)</f>
        <v/>
      </c>
      <c r="E103" s="24">
        <f>IF(D103=0,"",Commesse!$C$10+30*$B103)</f>
        <v/>
      </c>
      <c r="F103" s="23">
        <f>IF(OR(Commesse!$D$10="",$B103&gt;Commesse!$E$10),0,Commesse!$R$10/Commesse!$E$10)</f>
        <v/>
      </c>
      <c r="G103" s="24">
        <f>IF(F103=0,"",Commesse!$C$10+30*$B103+Commesse!$N$10)</f>
        <v/>
      </c>
      <c r="H103" s="23">
        <f>IF(Commesse!$D$10="",0,IF(LEFT(Commesse!$J$10,6)="Canone",IF($B103&gt;Commesse!$E$10,0,Commesse!$P$10/Commesse!$E$10),IF(Commesse!$J$10="SAL mensile",IF($B103&gt;Commesse!$E$10,0,(Commesse!$P$10-Commesse!$W$10)/Commesse!$E$10),IF(Commesse!$J$10="3 tappe (30/30/40)",(Commesse!$P$10-Commesse!$W$10)*(0.3*($B103=CEILING(Commesse!$E$10/3,1))+0.3*($B103=CEILING(2*Commesse!$E$10/3,1))+0.4*($B103=Commesse!$E$10)),IF($B103=Commesse!$E$10,(Commesse!$P$10-Commesse!$W$10),0)))))</f>
        <v/>
      </c>
      <c r="I103" s="24">
        <f>IF(H103=0,"",Commesse!$C$10+30*IF(Commesse!$J$10="Canone anticipato",$B103-1,$B103)+Commesse!$K$10)</f>
        <v/>
      </c>
      <c r="J103" s="24">
        <f>IF(H103=0,"",I103+Commesse!$L$10+Commesse!$M$10)</f>
        <v/>
      </c>
    </row>
    <row r="104">
      <c r="A104" t="n">
        <v>5</v>
      </c>
      <c r="B104" t="n">
        <v>4</v>
      </c>
      <c r="C104">
        <f>IF(Commesse!$D$10="","",Commesse!$B$10)</f>
        <v/>
      </c>
      <c r="D104" s="23">
        <f>IF(OR(Commesse!$D$10="",$B104&gt;Commesse!$E$10),0,Commesse!$Q$10*(1+Commesse!$O$10)/Commesse!$E$10)</f>
        <v/>
      </c>
      <c r="E104" s="24">
        <f>IF(D104=0,"",Commesse!$C$10+30*$B104)</f>
        <v/>
      </c>
      <c r="F104" s="23">
        <f>IF(OR(Commesse!$D$10="",$B104&gt;Commesse!$E$10),0,Commesse!$R$10/Commesse!$E$10)</f>
        <v/>
      </c>
      <c r="G104" s="24">
        <f>IF(F104=0,"",Commesse!$C$10+30*$B104+Commesse!$N$10)</f>
        <v/>
      </c>
      <c r="H104" s="23">
        <f>IF(Commesse!$D$10="",0,IF(LEFT(Commesse!$J$10,6)="Canone",IF($B104&gt;Commesse!$E$10,0,Commesse!$P$10/Commesse!$E$10),IF(Commesse!$J$10="SAL mensile",IF($B104&gt;Commesse!$E$10,0,(Commesse!$P$10-Commesse!$W$10)/Commesse!$E$10),IF(Commesse!$J$10="3 tappe (30/30/40)",(Commesse!$P$10-Commesse!$W$10)*(0.3*($B104=CEILING(Commesse!$E$10/3,1))+0.3*($B104=CEILING(2*Commesse!$E$10/3,1))+0.4*($B104=Commesse!$E$10)),IF($B104=Commesse!$E$10,(Commesse!$P$10-Commesse!$W$10),0)))))</f>
        <v/>
      </c>
      <c r="I104" s="24">
        <f>IF(H104=0,"",Commesse!$C$10+30*IF(Commesse!$J$10="Canone anticipato",$B104-1,$B104)+Commesse!$K$10)</f>
        <v/>
      </c>
      <c r="J104" s="24">
        <f>IF(H104=0,"",I104+Commesse!$L$10+Commesse!$M$10)</f>
        <v/>
      </c>
    </row>
    <row r="105">
      <c r="A105" t="n">
        <v>5</v>
      </c>
      <c r="B105" t="n">
        <v>5</v>
      </c>
      <c r="C105">
        <f>IF(Commesse!$D$10="","",Commesse!$B$10)</f>
        <v/>
      </c>
      <c r="D105" s="23">
        <f>IF(OR(Commesse!$D$10="",$B105&gt;Commesse!$E$10),0,Commesse!$Q$10*(1+Commesse!$O$10)/Commesse!$E$10)</f>
        <v/>
      </c>
      <c r="E105" s="24">
        <f>IF(D105=0,"",Commesse!$C$10+30*$B105)</f>
        <v/>
      </c>
      <c r="F105" s="23">
        <f>IF(OR(Commesse!$D$10="",$B105&gt;Commesse!$E$10),0,Commesse!$R$10/Commesse!$E$10)</f>
        <v/>
      </c>
      <c r="G105" s="24">
        <f>IF(F105=0,"",Commesse!$C$10+30*$B105+Commesse!$N$10)</f>
        <v/>
      </c>
      <c r="H105" s="23">
        <f>IF(Commesse!$D$10="",0,IF(LEFT(Commesse!$J$10,6)="Canone",IF($B105&gt;Commesse!$E$10,0,Commesse!$P$10/Commesse!$E$10),IF(Commesse!$J$10="SAL mensile",IF($B105&gt;Commesse!$E$10,0,(Commesse!$P$10-Commesse!$W$10)/Commesse!$E$10),IF(Commesse!$J$10="3 tappe (30/30/40)",(Commesse!$P$10-Commesse!$W$10)*(0.3*($B105=CEILING(Commesse!$E$10/3,1))+0.3*($B105=CEILING(2*Commesse!$E$10/3,1))+0.4*($B105=Commesse!$E$10)),IF($B105=Commesse!$E$10,(Commesse!$P$10-Commesse!$W$10),0)))))</f>
        <v/>
      </c>
      <c r="I105" s="24">
        <f>IF(H105=0,"",Commesse!$C$10+30*IF(Commesse!$J$10="Canone anticipato",$B105-1,$B105)+Commesse!$K$10)</f>
        <v/>
      </c>
      <c r="J105" s="24">
        <f>IF(H105=0,"",I105+Commesse!$L$10+Commesse!$M$10)</f>
        <v/>
      </c>
    </row>
    <row r="106">
      <c r="A106" t="n">
        <v>5</v>
      </c>
      <c r="B106" t="n">
        <v>6</v>
      </c>
      <c r="C106">
        <f>IF(Commesse!$D$10="","",Commesse!$B$10)</f>
        <v/>
      </c>
      <c r="D106" s="23">
        <f>IF(OR(Commesse!$D$10="",$B106&gt;Commesse!$E$10),0,Commesse!$Q$10*(1+Commesse!$O$10)/Commesse!$E$10)</f>
        <v/>
      </c>
      <c r="E106" s="24">
        <f>IF(D106=0,"",Commesse!$C$10+30*$B106)</f>
        <v/>
      </c>
      <c r="F106" s="23">
        <f>IF(OR(Commesse!$D$10="",$B106&gt;Commesse!$E$10),0,Commesse!$R$10/Commesse!$E$10)</f>
        <v/>
      </c>
      <c r="G106" s="24">
        <f>IF(F106=0,"",Commesse!$C$10+30*$B106+Commesse!$N$10)</f>
        <v/>
      </c>
      <c r="H106" s="23">
        <f>IF(Commesse!$D$10="",0,IF(LEFT(Commesse!$J$10,6)="Canone",IF($B106&gt;Commesse!$E$10,0,Commesse!$P$10/Commesse!$E$10),IF(Commesse!$J$10="SAL mensile",IF($B106&gt;Commesse!$E$10,0,(Commesse!$P$10-Commesse!$W$10)/Commesse!$E$10),IF(Commesse!$J$10="3 tappe (30/30/40)",(Commesse!$P$10-Commesse!$W$10)*(0.3*($B106=CEILING(Commesse!$E$10/3,1))+0.3*($B106=CEILING(2*Commesse!$E$10/3,1))+0.4*($B106=Commesse!$E$10)),IF($B106=Commesse!$E$10,(Commesse!$P$10-Commesse!$W$10),0)))))</f>
        <v/>
      </c>
      <c r="I106" s="24">
        <f>IF(H106=0,"",Commesse!$C$10+30*IF(Commesse!$J$10="Canone anticipato",$B106-1,$B106)+Commesse!$K$10)</f>
        <v/>
      </c>
      <c r="J106" s="24">
        <f>IF(H106=0,"",I106+Commesse!$L$10+Commesse!$M$10)</f>
        <v/>
      </c>
    </row>
    <row r="107">
      <c r="A107" t="n">
        <v>5</v>
      </c>
      <c r="B107" t="n">
        <v>7</v>
      </c>
      <c r="C107">
        <f>IF(Commesse!$D$10="","",Commesse!$B$10)</f>
        <v/>
      </c>
      <c r="D107" s="23">
        <f>IF(OR(Commesse!$D$10="",$B107&gt;Commesse!$E$10),0,Commesse!$Q$10*(1+Commesse!$O$10)/Commesse!$E$10)</f>
        <v/>
      </c>
      <c r="E107" s="24">
        <f>IF(D107=0,"",Commesse!$C$10+30*$B107)</f>
        <v/>
      </c>
      <c r="F107" s="23">
        <f>IF(OR(Commesse!$D$10="",$B107&gt;Commesse!$E$10),0,Commesse!$R$10/Commesse!$E$10)</f>
        <v/>
      </c>
      <c r="G107" s="24">
        <f>IF(F107=0,"",Commesse!$C$10+30*$B107+Commesse!$N$10)</f>
        <v/>
      </c>
      <c r="H107" s="23">
        <f>IF(Commesse!$D$10="",0,IF(LEFT(Commesse!$J$10,6)="Canone",IF($B107&gt;Commesse!$E$10,0,Commesse!$P$10/Commesse!$E$10),IF(Commesse!$J$10="SAL mensile",IF($B107&gt;Commesse!$E$10,0,(Commesse!$P$10-Commesse!$W$10)/Commesse!$E$10),IF(Commesse!$J$10="3 tappe (30/30/40)",(Commesse!$P$10-Commesse!$W$10)*(0.3*($B107=CEILING(Commesse!$E$10/3,1))+0.3*($B107=CEILING(2*Commesse!$E$10/3,1))+0.4*($B107=Commesse!$E$10)),IF($B107=Commesse!$E$10,(Commesse!$P$10-Commesse!$W$10),0)))))</f>
        <v/>
      </c>
      <c r="I107" s="24">
        <f>IF(H107=0,"",Commesse!$C$10+30*IF(Commesse!$J$10="Canone anticipato",$B107-1,$B107)+Commesse!$K$10)</f>
        <v/>
      </c>
      <c r="J107" s="24">
        <f>IF(H107=0,"",I107+Commesse!$L$10+Commesse!$M$10)</f>
        <v/>
      </c>
    </row>
    <row r="108">
      <c r="A108" t="n">
        <v>5</v>
      </c>
      <c r="B108" t="n">
        <v>8</v>
      </c>
      <c r="C108">
        <f>IF(Commesse!$D$10="","",Commesse!$B$10)</f>
        <v/>
      </c>
      <c r="D108" s="23">
        <f>IF(OR(Commesse!$D$10="",$B108&gt;Commesse!$E$10),0,Commesse!$Q$10*(1+Commesse!$O$10)/Commesse!$E$10)</f>
        <v/>
      </c>
      <c r="E108" s="24">
        <f>IF(D108=0,"",Commesse!$C$10+30*$B108)</f>
        <v/>
      </c>
      <c r="F108" s="23">
        <f>IF(OR(Commesse!$D$10="",$B108&gt;Commesse!$E$10),0,Commesse!$R$10/Commesse!$E$10)</f>
        <v/>
      </c>
      <c r="G108" s="24">
        <f>IF(F108=0,"",Commesse!$C$10+30*$B108+Commesse!$N$10)</f>
        <v/>
      </c>
      <c r="H108" s="23">
        <f>IF(Commesse!$D$10="",0,IF(LEFT(Commesse!$J$10,6)="Canone",IF($B108&gt;Commesse!$E$10,0,Commesse!$P$10/Commesse!$E$10),IF(Commesse!$J$10="SAL mensile",IF($B108&gt;Commesse!$E$10,0,(Commesse!$P$10-Commesse!$W$10)/Commesse!$E$10),IF(Commesse!$J$10="3 tappe (30/30/40)",(Commesse!$P$10-Commesse!$W$10)*(0.3*($B108=CEILING(Commesse!$E$10/3,1))+0.3*($B108=CEILING(2*Commesse!$E$10/3,1))+0.4*($B108=Commesse!$E$10)),IF($B108=Commesse!$E$10,(Commesse!$P$10-Commesse!$W$10),0)))))</f>
        <v/>
      </c>
      <c r="I108" s="24">
        <f>IF(H108=0,"",Commesse!$C$10+30*IF(Commesse!$J$10="Canone anticipato",$B108-1,$B108)+Commesse!$K$10)</f>
        <v/>
      </c>
      <c r="J108" s="24">
        <f>IF(H108=0,"",I108+Commesse!$L$10+Commesse!$M$10)</f>
        <v/>
      </c>
    </row>
    <row r="109">
      <c r="A109" t="n">
        <v>5</v>
      </c>
      <c r="B109" t="n">
        <v>9</v>
      </c>
      <c r="C109">
        <f>IF(Commesse!$D$10="","",Commesse!$B$10)</f>
        <v/>
      </c>
      <c r="D109" s="23">
        <f>IF(OR(Commesse!$D$10="",$B109&gt;Commesse!$E$10),0,Commesse!$Q$10*(1+Commesse!$O$10)/Commesse!$E$10)</f>
        <v/>
      </c>
      <c r="E109" s="24">
        <f>IF(D109=0,"",Commesse!$C$10+30*$B109)</f>
        <v/>
      </c>
      <c r="F109" s="23">
        <f>IF(OR(Commesse!$D$10="",$B109&gt;Commesse!$E$10),0,Commesse!$R$10/Commesse!$E$10)</f>
        <v/>
      </c>
      <c r="G109" s="24">
        <f>IF(F109=0,"",Commesse!$C$10+30*$B109+Commesse!$N$10)</f>
        <v/>
      </c>
      <c r="H109" s="23">
        <f>IF(Commesse!$D$10="",0,IF(LEFT(Commesse!$J$10,6)="Canone",IF($B109&gt;Commesse!$E$10,0,Commesse!$P$10/Commesse!$E$10),IF(Commesse!$J$10="SAL mensile",IF($B109&gt;Commesse!$E$10,0,(Commesse!$P$10-Commesse!$W$10)/Commesse!$E$10),IF(Commesse!$J$10="3 tappe (30/30/40)",(Commesse!$P$10-Commesse!$W$10)*(0.3*($B109=CEILING(Commesse!$E$10/3,1))+0.3*($B109=CEILING(2*Commesse!$E$10/3,1))+0.4*($B109=Commesse!$E$10)),IF($B109=Commesse!$E$10,(Commesse!$P$10-Commesse!$W$10),0)))))</f>
        <v/>
      </c>
      <c r="I109" s="24">
        <f>IF(H109=0,"",Commesse!$C$10+30*IF(Commesse!$J$10="Canone anticipato",$B109-1,$B109)+Commesse!$K$10)</f>
        <v/>
      </c>
      <c r="J109" s="24">
        <f>IF(H109=0,"",I109+Commesse!$L$10+Commesse!$M$10)</f>
        <v/>
      </c>
    </row>
    <row r="110">
      <c r="A110" t="n">
        <v>5</v>
      </c>
      <c r="B110" t="n">
        <v>10</v>
      </c>
      <c r="C110">
        <f>IF(Commesse!$D$10="","",Commesse!$B$10)</f>
        <v/>
      </c>
      <c r="D110" s="23">
        <f>IF(OR(Commesse!$D$10="",$B110&gt;Commesse!$E$10),0,Commesse!$Q$10*(1+Commesse!$O$10)/Commesse!$E$10)</f>
        <v/>
      </c>
      <c r="E110" s="24">
        <f>IF(D110=0,"",Commesse!$C$10+30*$B110)</f>
        <v/>
      </c>
      <c r="F110" s="23">
        <f>IF(OR(Commesse!$D$10="",$B110&gt;Commesse!$E$10),0,Commesse!$R$10/Commesse!$E$10)</f>
        <v/>
      </c>
      <c r="G110" s="24">
        <f>IF(F110=0,"",Commesse!$C$10+30*$B110+Commesse!$N$10)</f>
        <v/>
      </c>
      <c r="H110" s="23">
        <f>IF(Commesse!$D$10="",0,IF(LEFT(Commesse!$J$10,6)="Canone",IF($B110&gt;Commesse!$E$10,0,Commesse!$P$10/Commesse!$E$10),IF(Commesse!$J$10="SAL mensile",IF($B110&gt;Commesse!$E$10,0,(Commesse!$P$10-Commesse!$W$10)/Commesse!$E$10),IF(Commesse!$J$10="3 tappe (30/30/40)",(Commesse!$P$10-Commesse!$W$10)*(0.3*($B110=CEILING(Commesse!$E$10/3,1))+0.3*($B110=CEILING(2*Commesse!$E$10/3,1))+0.4*($B110=Commesse!$E$10)),IF($B110=Commesse!$E$10,(Commesse!$P$10-Commesse!$W$10),0)))))</f>
        <v/>
      </c>
      <c r="I110" s="24">
        <f>IF(H110=0,"",Commesse!$C$10+30*IF(Commesse!$J$10="Canone anticipato",$B110-1,$B110)+Commesse!$K$10)</f>
        <v/>
      </c>
      <c r="J110" s="24">
        <f>IF(H110=0,"",I110+Commesse!$L$10+Commesse!$M$10)</f>
        <v/>
      </c>
    </row>
    <row r="111">
      <c r="A111" t="n">
        <v>5</v>
      </c>
      <c r="B111" t="n">
        <v>11</v>
      </c>
      <c r="C111">
        <f>IF(Commesse!$D$10="","",Commesse!$B$10)</f>
        <v/>
      </c>
      <c r="D111" s="23">
        <f>IF(OR(Commesse!$D$10="",$B111&gt;Commesse!$E$10),0,Commesse!$Q$10*(1+Commesse!$O$10)/Commesse!$E$10)</f>
        <v/>
      </c>
      <c r="E111" s="24">
        <f>IF(D111=0,"",Commesse!$C$10+30*$B111)</f>
        <v/>
      </c>
      <c r="F111" s="23">
        <f>IF(OR(Commesse!$D$10="",$B111&gt;Commesse!$E$10),0,Commesse!$R$10/Commesse!$E$10)</f>
        <v/>
      </c>
      <c r="G111" s="24">
        <f>IF(F111=0,"",Commesse!$C$10+30*$B111+Commesse!$N$10)</f>
        <v/>
      </c>
      <c r="H111" s="23">
        <f>IF(Commesse!$D$10="",0,IF(LEFT(Commesse!$J$10,6)="Canone",IF($B111&gt;Commesse!$E$10,0,Commesse!$P$10/Commesse!$E$10),IF(Commesse!$J$10="SAL mensile",IF($B111&gt;Commesse!$E$10,0,(Commesse!$P$10-Commesse!$W$10)/Commesse!$E$10),IF(Commesse!$J$10="3 tappe (30/30/40)",(Commesse!$P$10-Commesse!$W$10)*(0.3*($B111=CEILING(Commesse!$E$10/3,1))+0.3*($B111=CEILING(2*Commesse!$E$10/3,1))+0.4*($B111=Commesse!$E$10)),IF($B111=Commesse!$E$10,(Commesse!$P$10-Commesse!$W$10),0)))))</f>
        <v/>
      </c>
      <c r="I111" s="24">
        <f>IF(H111=0,"",Commesse!$C$10+30*IF(Commesse!$J$10="Canone anticipato",$B111-1,$B111)+Commesse!$K$10)</f>
        <v/>
      </c>
      <c r="J111" s="24">
        <f>IF(H111=0,"",I111+Commesse!$L$10+Commesse!$M$10)</f>
        <v/>
      </c>
    </row>
    <row r="112">
      <c r="A112" t="n">
        <v>5</v>
      </c>
      <c r="B112" t="n">
        <v>12</v>
      </c>
      <c r="C112">
        <f>IF(Commesse!$D$10="","",Commesse!$B$10)</f>
        <v/>
      </c>
      <c r="D112" s="23">
        <f>IF(OR(Commesse!$D$10="",$B112&gt;Commesse!$E$10),0,Commesse!$Q$10*(1+Commesse!$O$10)/Commesse!$E$10)</f>
        <v/>
      </c>
      <c r="E112" s="24">
        <f>IF(D112=0,"",Commesse!$C$10+30*$B112)</f>
        <v/>
      </c>
      <c r="F112" s="23">
        <f>IF(OR(Commesse!$D$10="",$B112&gt;Commesse!$E$10),0,Commesse!$R$10/Commesse!$E$10)</f>
        <v/>
      </c>
      <c r="G112" s="24">
        <f>IF(F112=0,"",Commesse!$C$10+30*$B112+Commesse!$N$10)</f>
        <v/>
      </c>
      <c r="H112" s="23">
        <f>IF(Commesse!$D$10="",0,IF(LEFT(Commesse!$J$10,6)="Canone",IF($B112&gt;Commesse!$E$10,0,Commesse!$P$10/Commesse!$E$10),IF(Commesse!$J$10="SAL mensile",IF($B112&gt;Commesse!$E$10,0,(Commesse!$P$10-Commesse!$W$10)/Commesse!$E$10),IF(Commesse!$J$10="3 tappe (30/30/40)",(Commesse!$P$10-Commesse!$W$10)*(0.3*($B112=CEILING(Commesse!$E$10/3,1))+0.3*($B112=CEILING(2*Commesse!$E$10/3,1))+0.4*($B112=Commesse!$E$10)),IF($B112=Commesse!$E$10,(Commesse!$P$10-Commesse!$W$10),0)))))</f>
        <v/>
      </c>
      <c r="I112" s="24">
        <f>IF(H112=0,"",Commesse!$C$10+30*IF(Commesse!$J$10="Canone anticipato",$B112-1,$B112)+Commesse!$K$10)</f>
        <v/>
      </c>
      <c r="J112" s="24">
        <f>IF(H112=0,"",I112+Commesse!$L$10+Commesse!$M$10)</f>
        <v/>
      </c>
    </row>
    <row r="113">
      <c r="A113" t="n">
        <v>5</v>
      </c>
      <c r="B113" t="n">
        <v>13</v>
      </c>
      <c r="C113">
        <f>IF(Commesse!$D$10="","",Commesse!$B$10)</f>
        <v/>
      </c>
      <c r="D113" s="23">
        <f>IF(OR(Commesse!$D$10="",$B113&gt;Commesse!$E$10),0,Commesse!$Q$10*(1+Commesse!$O$10)/Commesse!$E$10)</f>
        <v/>
      </c>
      <c r="E113" s="24">
        <f>IF(D113=0,"",Commesse!$C$10+30*$B113)</f>
        <v/>
      </c>
      <c r="F113" s="23">
        <f>IF(OR(Commesse!$D$10="",$B113&gt;Commesse!$E$10),0,Commesse!$R$10/Commesse!$E$10)</f>
        <v/>
      </c>
      <c r="G113" s="24">
        <f>IF(F113=0,"",Commesse!$C$10+30*$B113+Commesse!$N$10)</f>
        <v/>
      </c>
      <c r="H113" s="23">
        <f>IF(Commesse!$D$10="",0,IF(LEFT(Commesse!$J$10,6)="Canone",IF($B113&gt;Commesse!$E$10,0,Commesse!$P$10/Commesse!$E$10),IF(Commesse!$J$10="SAL mensile",IF($B113&gt;Commesse!$E$10,0,(Commesse!$P$10-Commesse!$W$10)/Commesse!$E$10),IF(Commesse!$J$10="3 tappe (30/30/40)",(Commesse!$P$10-Commesse!$W$10)*(0.3*($B113=CEILING(Commesse!$E$10/3,1))+0.3*($B113=CEILING(2*Commesse!$E$10/3,1))+0.4*($B113=Commesse!$E$10)),IF($B113=Commesse!$E$10,(Commesse!$P$10-Commesse!$W$10),0)))))</f>
        <v/>
      </c>
      <c r="I113" s="24">
        <f>IF(H113=0,"",Commesse!$C$10+30*IF(Commesse!$J$10="Canone anticipato",$B113-1,$B113)+Commesse!$K$10)</f>
        <v/>
      </c>
      <c r="J113" s="24">
        <f>IF(H113=0,"",I113+Commesse!$L$10+Commesse!$M$10)</f>
        <v/>
      </c>
    </row>
    <row r="114">
      <c r="A114" t="n">
        <v>5</v>
      </c>
      <c r="B114" t="n">
        <v>14</v>
      </c>
      <c r="C114">
        <f>IF(Commesse!$D$10="","",Commesse!$B$10)</f>
        <v/>
      </c>
      <c r="D114" s="23">
        <f>IF(OR(Commesse!$D$10="",$B114&gt;Commesse!$E$10),0,Commesse!$Q$10*(1+Commesse!$O$10)/Commesse!$E$10)</f>
        <v/>
      </c>
      <c r="E114" s="24">
        <f>IF(D114=0,"",Commesse!$C$10+30*$B114)</f>
        <v/>
      </c>
      <c r="F114" s="23">
        <f>IF(OR(Commesse!$D$10="",$B114&gt;Commesse!$E$10),0,Commesse!$R$10/Commesse!$E$10)</f>
        <v/>
      </c>
      <c r="G114" s="24">
        <f>IF(F114=0,"",Commesse!$C$10+30*$B114+Commesse!$N$10)</f>
        <v/>
      </c>
      <c r="H114" s="23">
        <f>IF(Commesse!$D$10="",0,IF(LEFT(Commesse!$J$10,6)="Canone",IF($B114&gt;Commesse!$E$10,0,Commesse!$P$10/Commesse!$E$10),IF(Commesse!$J$10="SAL mensile",IF($B114&gt;Commesse!$E$10,0,(Commesse!$P$10-Commesse!$W$10)/Commesse!$E$10),IF(Commesse!$J$10="3 tappe (30/30/40)",(Commesse!$P$10-Commesse!$W$10)*(0.3*($B114=CEILING(Commesse!$E$10/3,1))+0.3*($B114=CEILING(2*Commesse!$E$10/3,1))+0.4*($B114=Commesse!$E$10)),IF($B114=Commesse!$E$10,(Commesse!$P$10-Commesse!$W$10),0)))))</f>
        <v/>
      </c>
      <c r="I114" s="24">
        <f>IF(H114=0,"",Commesse!$C$10+30*IF(Commesse!$J$10="Canone anticipato",$B114-1,$B114)+Commesse!$K$10)</f>
        <v/>
      </c>
      <c r="J114" s="24">
        <f>IF(H114=0,"",I114+Commesse!$L$10+Commesse!$M$10)</f>
        <v/>
      </c>
    </row>
    <row r="115">
      <c r="A115" t="n">
        <v>5</v>
      </c>
      <c r="B115" t="n">
        <v>15</v>
      </c>
      <c r="C115">
        <f>IF(Commesse!$D$10="","",Commesse!$B$10)</f>
        <v/>
      </c>
      <c r="D115" s="23">
        <f>IF(OR(Commesse!$D$10="",$B115&gt;Commesse!$E$10),0,Commesse!$Q$10*(1+Commesse!$O$10)/Commesse!$E$10)</f>
        <v/>
      </c>
      <c r="E115" s="24">
        <f>IF(D115=0,"",Commesse!$C$10+30*$B115)</f>
        <v/>
      </c>
      <c r="F115" s="23">
        <f>IF(OR(Commesse!$D$10="",$B115&gt;Commesse!$E$10),0,Commesse!$R$10/Commesse!$E$10)</f>
        <v/>
      </c>
      <c r="G115" s="24">
        <f>IF(F115=0,"",Commesse!$C$10+30*$B115+Commesse!$N$10)</f>
        <v/>
      </c>
      <c r="H115" s="23">
        <f>IF(Commesse!$D$10="",0,IF(LEFT(Commesse!$J$10,6)="Canone",IF($B115&gt;Commesse!$E$10,0,Commesse!$P$10/Commesse!$E$10),IF(Commesse!$J$10="SAL mensile",IF($B115&gt;Commesse!$E$10,0,(Commesse!$P$10-Commesse!$W$10)/Commesse!$E$10),IF(Commesse!$J$10="3 tappe (30/30/40)",(Commesse!$P$10-Commesse!$W$10)*(0.3*($B115=CEILING(Commesse!$E$10/3,1))+0.3*($B115=CEILING(2*Commesse!$E$10/3,1))+0.4*($B115=Commesse!$E$10)),IF($B115=Commesse!$E$10,(Commesse!$P$10-Commesse!$W$10),0)))))</f>
        <v/>
      </c>
      <c r="I115" s="24">
        <f>IF(H115=0,"",Commesse!$C$10+30*IF(Commesse!$J$10="Canone anticipato",$B115-1,$B115)+Commesse!$K$10)</f>
        <v/>
      </c>
      <c r="J115" s="24">
        <f>IF(H115=0,"",I115+Commesse!$L$10+Commesse!$M$10)</f>
        <v/>
      </c>
    </row>
    <row r="116">
      <c r="A116" t="n">
        <v>5</v>
      </c>
      <c r="B116" t="n">
        <v>16</v>
      </c>
      <c r="C116">
        <f>IF(Commesse!$D$10="","",Commesse!$B$10)</f>
        <v/>
      </c>
      <c r="D116" s="23">
        <f>IF(OR(Commesse!$D$10="",$B116&gt;Commesse!$E$10),0,Commesse!$Q$10*(1+Commesse!$O$10)/Commesse!$E$10)</f>
        <v/>
      </c>
      <c r="E116" s="24">
        <f>IF(D116=0,"",Commesse!$C$10+30*$B116)</f>
        <v/>
      </c>
      <c r="F116" s="23">
        <f>IF(OR(Commesse!$D$10="",$B116&gt;Commesse!$E$10),0,Commesse!$R$10/Commesse!$E$10)</f>
        <v/>
      </c>
      <c r="G116" s="24">
        <f>IF(F116=0,"",Commesse!$C$10+30*$B116+Commesse!$N$10)</f>
        <v/>
      </c>
      <c r="H116" s="23">
        <f>IF(Commesse!$D$10="",0,IF(LEFT(Commesse!$J$10,6)="Canone",IF($B116&gt;Commesse!$E$10,0,Commesse!$P$10/Commesse!$E$10),IF(Commesse!$J$10="SAL mensile",IF($B116&gt;Commesse!$E$10,0,(Commesse!$P$10-Commesse!$W$10)/Commesse!$E$10),IF(Commesse!$J$10="3 tappe (30/30/40)",(Commesse!$P$10-Commesse!$W$10)*(0.3*($B116=CEILING(Commesse!$E$10/3,1))+0.3*($B116=CEILING(2*Commesse!$E$10/3,1))+0.4*($B116=Commesse!$E$10)),IF($B116=Commesse!$E$10,(Commesse!$P$10-Commesse!$W$10),0)))))</f>
        <v/>
      </c>
      <c r="I116" s="24">
        <f>IF(H116=0,"",Commesse!$C$10+30*IF(Commesse!$J$10="Canone anticipato",$B116-1,$B116)+Commesse!$K$10)</f>
        <v/>
      </c>
      <c r="J116" s="24">
        <f>IF(H116=0,"",I116+Commesse!$L$10+Commesse!$M$10)</f>
        <v/>
      </c>
    </row>
    <row r="117">
      <c r="A117" t="n">
        <v>5</v>
      </c>
      <c r="B117" t="n">
        <v>17</v>
      </c>
      <c r="C117">
        <f>IF(Commesse!$D$10="","",Commesse!$B$10)</f>
        <v/>
      </c>
      <c r="D117" s="23">
        <f>IF(OR(Commesse!$D$10="",$B117&gt;Commesse!$E$10),0,Commesse!$Q$10*(1+Commesse!$O$10)/Commesse!$E$10)</f>
        <v/>
      </c>
      <c r="E117" s="24">
        <f>IF(D117=0,"",Commesse!$C$10+30*$B117)</f>
        <v/>
      </c>
      <c r="F117" s="23">
        <f>IF(OR(Commesse!$D$10="",$B117&gt;Commesse!$E$10),0,Commesse!$R$10/Commesse!$E$10)</f>
        <v/>
      </c>
      <c r="G117" s="24">
        <f>IF(F117=0,"",Commesse!$C$10+30*$B117+Commesse!$N$10)</f>
        <v/>
      </c>
      <c r="H117" s="23">
        <f>IF(Commesse!$D$10="",0,IF(LEFT(Commesse!$J$10,6)="Canone",IF($B117&gt;Commesse!$E$10,0,Commesse!$P$10/Commesse!$E$10),IF(Commesse!$J$10="SAL mensile",IF($B117&gt;Commesse!$E$10,0,(Commesse!$P$10-Commesse!$W$10)/Commesse!$E$10),IF(Commesse!$J$10="3 tappe (30/30/40)",(Commesse!$P$10-Commesse!$W$10)*(0.3*($B117=CEILING(Commesse!$E$10/3,1))+0.3*($B117=CEILING(2*Commesse!$E$10/3,1))+0.4*($B117=Commesse!$E$10)),IF($B117=Commesse!$E$10,(Commesse!$P$10-Commesse!$W$10),0)))))</f>
        <v/>
      </c>
      <c r="I117" s="24">
        <f>IF(H117=0,"",Commesse!$C$10+30*IF(Commesse!$J$10="Canone anticipato",$B117-1,$B117)+Commesse!$K$10)</f>
        <v/>
      </c>
      <c r="J117" s="24">
        <f>IF(H117=0,"",I117+Commesse!$L$10+Commesse!$M$10)</f>
        <v/>
      </c>
    </row>
    <row r="118">
      <c r="A118" t="n">
        <v>5</v>
      </c>
      <c r="B118" t="n">
        <v>18</v>
      </c>
      <c r="C118">
        <f>IF(Commesse!$D$10="","",Commesse!$B$10)</f>
        <v/>
      </c>
      <c r="D118" s="23">
        <f>IF(OR(Commesse!$D$10="",$B118&gt;Commesse!$E$10),0,Commesse!$Q$10*(1+Commesse!$O$10)/Commesse!$E$10)</f>
        <v/>
      </c>
      <c r="E118" s="24">
        <f>IF(D118=0,"",Commesse!$C$10+30*$B118)</f>
        <v/>
      </c>
      <c r="F118" s="23">
        <f>IF(OR(Commesse!$D$10="",$B118&gt;Commesse!$E$10),0,Commesse!$R$10/Commesse!$E$10)</f>
        <v/>
      </c>
      <c r="G118" s="24">
        <f>IF(F118=0,"",Commesse!$C$10+30*$B118+Commesse!$N$10)</f>
        <v/>
      </c>
      <c r="H118" s="23">
        <f>IF(Commesse!$D$10="",0,IF(LEFT(Commesse!$J$10,6)="Canone",IF($B118&gt;Commesse!$E$10,0,Commesse!$P$10/Commesse!$E$10),IF(Commesse!$J$10="SAL mensile",IF($B118&gt;Commesse!$E$10,0,(Commesse!$P$10-Commesse!$W$10)/Commesse!$E$10),IF(Commesse!$J$10="3 tappe (30/30/40)",(Commesse!$P$10-Commesse!$W$10)*(0.3*($B118=CEILING(Commesse!$E$10/3,1))+0.3*($B118=CEILING(2*Commesse!$E$10/3,1))+0.4*($B118=Commesse!$E$10)),IF($B118=Commesse!$E$10,(Commesse!$P$10-Commesse!$W$10),0)))))</f>
        <v/>
      </c>
      <c r="I118" s="24">
        <f>IF(H118=0,"",Commesse!$C$10+30*IF(Commesse!$J$10="Canone anticipato",$B118-1,$B118)+Commesse!$K$10)</f>
        <v/>
      </c>
      <c r="J118" s="24">
        <f>IF(H118=0,"",I118+Commesse!$L$10+Commesse!$M$10)</f>
        <v/>
      </c>
    </row>
    <row r="119">
      <c r="A119" t="n">
        <v>5</v>
      </c>
      <c r="B119" t="n">
        <v>19</v>
      </c>
      <c r="C119">
        <f>IF(Commesse!$D$10="","",Commesse!$B$10)</f>
        <v/>
      </c>
      <c r="D119" s="23">
        <f>IF(OR(Commesse!$D$10="",$B119&gt;Commesse!$E$10),0,Commesse!$Q$10*(1+Commesse!$O$10)/Commesse!$E$10)</f>
        <v/>
      </c>
      <c r="E119" s="24">
        <f>IF(D119=0,"",Commesse!$C$10+30*$B119)</f>
        <v/>
      </c>
      <c r="F119" s="23">
        <f>IF(OR(Commesse!$D$10="",$B119&gt;Commesse!$E$10),0,Commesse!$R$10/Commesse!$E$10)</f>
        <v/>
      </c>
      <c r="G119" s="24">
        <f>IF(F119=0,"",Commesse!$C$10+30*$B119+Commesse!$N$10)</f>
        <v/>
      </c>
      <c r="H119" s="23">
        <f>IF(Commesse!$D$10="",0,IF(LEFT(Commesse!$J$10,6)="Canone",IF($B119&gt;Commesse!$E$10,0,Commesse!$P$10/Commesse!$E$10),IF(Commesse!$J$10="SAL mensile",IF($B119&gt;Commesse!$E$10,0,(Commesse!$P$10-Commesse!$W$10)/Commesse!$E$10),IF(Commesse!$J$10="3 tappe (30/30/40)",(Commesse!$P$10-Commesse!$W$10)*(0.3*($B119=CEILING(Commesse!$E$10/3,1))+0.3*($B119=CEILING(2*Commesse!$E$10/3,1))+0.4*($B119=Commesse!$E$10)),IF($B119=Commesse!$E$10,(Commesse!$P$10-Commesse!$W$10),0)))))</f>
        <v/>
      </c>
      <c r="I119" s="24">
        <f>IF(H119=0,"",Commesse!$C$10+30*IF(Commesse!$J$10="Canone anticipato",$B119-1,$B119)+Commesse!$K$10)</f>
        <v/>
      </c>
      <c r="J119" s="24">
        <f>IF(H119=0,"",I119+Commesse!$L$10+Commesse!$M$10)</f>
        <v/>
      </c>
    </row>
    <row r="120">
      <c r="A120" t="n">
        <v>5</v>
      </c>
      <c r="B120" t="n">
        <v>20</v>
      </c>
      <c r="C120">
        <f>IF(Commesse!$D$10="","",Commesse!$B$10)</f>
        <v/>
      </c>
      <c r="D120" s="23">
        <f>IF(OR(Commesse!$D$10="",$B120&gt;Commesse!$E$10),0,Commesse!$Q$10*(1+Commesse!$O$10)/Commesse!$E$10)</f>
        <v/>
      </c>
      <c r="E120" s="24">
        <f>IF(D120=0,"",Commesse!$C$10+30*$B120)</f>
        <v/>
      </c>
      <c r="F120" s="23">
        <f>IF(OR(Commesse!$D$10="",$B120&gt;Commesse!$E$10),0,Commesse!$R$10/Commesse!$E$10)</f>
        <v/>
      </c>
      <c r="G120" s="24">
        <f>IF(F120=0,"",Commesse!$C$10+30*$B120+Commesse!$N$10)</f>
        <v/>
      </c>
      <c r="H120" s="23">
        <f>IF(Commesse!$D$10="",0,IF(LEFT(Commesse!$J$10,6)="Canone",IF($B120&gt;Commesse!$E$10,0,Commesse!$P$10/Commesse!$E$10),IF(Commesse!$J$10="SAL mensile",IF($B120&gt;Commesse!$E$10,0,(Commesse!$P$10-Commesse!$W$10)/Commesse!$E$10),IF(Commesse!$J$10="3 tappe (30/30/40)",(Commesse!$P$10-Commesse!$W$10)*(0.3*($B120=CEILING(Commesse!$E$10/3,1))+0.3*($B120=CEILING(2*Commesse!$E$10/3,1))+0.4*($B120=Commesse!$E$10)),IF($B120=Commesse!$E$10,(Commesse!$P$10-Commesse!$W$10),0)))))</f>
        <v/>
      </c>
      <c r="I120" s="24">
        <f>IF(H120=0,"",Commesse!$C$10+30*IF(Commesse!$J$10="Canone anticipato",$B120-1,$B120)+Commesse!$K$10)</f>
        <v/>
      </c>
      <c r="J120" s="24">
        <f>IF(H120=0,"",I120+Commesse!$L$10+Commesse!$M$10)</f>
        <v/>
      </c>
    </row>
    <row r="121">
      <c r="A121" t="n">
        <v>5</v>
      </c>
      <c r="B121" t="n">
        <v>21</v>
      </c>
      <c r="C121">
        <f>IF(Commesse!$D$10="","",Commesse!$B$10)</f>
        <v/>
      </c>
      <c r="D121" s="23">
        <f>IF(OR(Commesse!$D$10="",$B121&gt;Commesse!$E$10),0,Commesse!$Q$10*(1+Commesse!$O$10)/Commesse!$E$10)</f>
        <v/>
      </c>
      <c r="E121" s="24">
        <f>IF(D121=0,"",Commesse!$C$10+30*$B121)</f>
        <v/>
      </c>
      <c r="F121" s="23">
        <f>IF(OR(Commesse!$D$10="",$B121&gt;Commesse!$E$10),0,Commesse!$R$10/Commesse!$E$10)</f>
        <v/>
      </c>
      <c r="G121" s="24">
        <f>IF(F121=0,"",Commesse!$C$10+30*$B121+Commesse!$N$10)</f>
        <v/>
      </c>
      <c r="H121" s="23">
        <f>IF(Commesse!$D$10="",0,IF(LEFT(Commesse!$J$10,6)="Canone",IF($B121&gt;Commesse!$E$10,0,Commesse!$P$10/Commesse!$E$10),IF(Commesse!$J$10="SAL mensile",IF($B121&gt;Commesse!$E$10,0,(Commesse!$P$10-Commesse!$W$10)/Commesse!$E$10),IF(Commesse!$J$10="3 tappe (30/30/40)",(Commesse!$P$10-Commesse!$W$10)*(0.3*($B121=CEILING(Commesse!$E$10/3,1))+0.3*($B121=CEILING(2*Commesse!$E$10/3,1))+0.4*($B121=Commesse!$E$10)),IF($B121=Commesse!$E$10,(Commesse!$P$10-Commesse!$W$10),0)))))</f>
        <v/>
      </c>
      <c r="I121" s="24">
        <f>IF(H121=0,"",Commesse!$C$10+30*IF(Commesse!$J$10="Canone anticipato",$B121-1,$B121)+Commesse!$K$10)</f>
        <v/>
      </c>
      <c r="J121" s="24">
        <f>IF(H121=0,"",I121+Commesse!$L$10+Commesse!$M$10)</f>
        <v/>
      </c>
    </row>
    <row r="122">
      <c r="A122" t="n">
        <v>5</v>
      </c>
      <c r="B122" t="n">
        <v>22</v>
      </c>
      <c r="C122">
        <f>IF(Commesse!$D$10="","",Commesse!$B$10)</f>
        <v/>
      </c>
      <c r="D122" s="23">
        <f>IF(OR(Commesse!$D$10="",$B122&gt;Commesse!$E$10),0,Commesse!$Q$10*(1+Commesse!$O$10)/Commesse!$E$10)</f>
        <v/>
      </c>
      <c r="E122" s="24">
        <f>IF(D122=0,"",Commesse!$C$10+30*$B122)</f>
        <v/>
      </c>
      <c r="F122" s="23">
        <f>IF(OR(Commesse!$D$10="",$B122&gt;Commesse!$E$10),0,Commesse!$R$10/Commesse!$E$10)</f>
        <v/>
      </c>
      <c r="G122" s="24">
        <f>IF(F122=0,"",Commesse!$C$10+30*$B122+Commesse!$N$10)</f>
        <v/>
      </c>
      <c r="H122" s="23">
        <f>IF(Commesse!$D$10="",0,IF(LEFT(Commesse!$J$10,6)="Canone",IF($B122&gt;Commesse!$E$10,0,Commesse!$P$10/Commesse!$E$10),IF(Commesse!$J$10="SAL mensile",IF($B122&gt;Commesse!$E$10,0,(Commesse!$P$10-Commesse!$W$10)/Commesse!$E$10),IF(Commesse!$J$10="3 tappe (30/30/40)",(Commesse!$P$10-Commesse!$W$10)*(0.3*($B122=CEILING(Commesse!$E$10/3,1))+0.3*($B122=CEILING(2*Commesse!$E$10/3,1))+0.4*($B122=Commesse!$E$10)),IF($B122=Commesse!$E$10,(Commesse!$P$10-Commesse!$W$10),0)))))</f>
        <v/>
      </c>
      <c r="I122" s="24">
        <f>IF(H122=0,"",Commesse!$C$10+30*IF(Commesse!$J$10="Canone anticipato",$B122-1,$B122)+Commesse!$K$10)</f>
        <v/>
      </c>
      <c r="J122" s="24">
        <f>IF(H122=0,"",I122+Commesse!$L$10+Commesse!$M$10)</f>
        <v/>
      </c>
    </row>
    <row r="123">
      <c r="A123" t="n">
        <v>5</v>
      </c>
      <c r="B123" t="n">
        <v>23</v>
      </c>
      <c r="C123">
        <f>IF(Commesse!$D$10="","",Commesse!$B$10)</f>
        <v/>
      </c>
      <c r="D123" s="23">
        <f>IF(OR(Commesse!$D$10="",$B123&gt;Commesse!$E$10),0,Commesse!$Q$10*(1+Commesse!$O$10)/Commesse!$E$10)</f>
        <v/>
      </c>
      <c r="E123" s="24">
        <f>IF(D123=0,"",Commesse!$C$10+30*$B123)</f>
        <v/>
      </c>
      <c r="F123" s="23">
        <f>IF(OR(Commesse!$D$10="",$B123&gt;Commesse!$E$10),0,Commesse!$R$10/Commesse!$E$10)</f>
        <v/>
      </c>
      <c r="G123" s="24">
        <f>IF(F123=0,"",Commesse!$C$10+30*$B123+Commesse!$N$10)</f>
        <v/>
      </c>
      <c r="H123" s="23">
        <f>IF(Commesse!$D$10="",0,IF(LEFT(Commesse!$J$10,6)="Canone",IF($B123&gt;Commesse!$E$10,0,Commesse!$P$10/Commesse!$E$10),IF(Commesse!$J$10="SAL mensile",IF($B123&gt;Commesse!$E$10,0,(Commesse!$P$10-Commesse!$W$10)/Commesse!$E$10),IF(Commesse!$J$10="3 tappe (30/30/40)",(Commesse!$P$10-Commesse!$W$10)*(0.3*($B123=CEILING(Commesse!$E$10/3,1))+0.3*($B123=CEILING(2*Commesse!$E$10/3,1))+0.4*($B123=Commesse!$E$10)),IF($B123=Commesse!$E$10,(Commesse!$P$10-Commesse!$W$10),0)))))</f>
        <v/>
      </c>
      <c r="I123" s="24">
        <f>IF(H123=0,"",Commesse!$C$10+30*IF(Commesse!$J$10="Canone anticipato",$B123-1,$B123)+Commesse!$K$10)</f>
        <v/>
      </c>
      <c r="J123" s="24">
        <f>IF(H123=0,"",I123+Commesse!$L$10+Commesse!$M$10)</f>
        <v/>
      </c>
    </row>
    <row r="124">
      <c r="A124" t="n">
        <v>5</v>
      </c>
      <c r="B124" t="n">
        <v>24</v>
      </c>
      <c r="C124">
        <f>IF(Commesse!$D$10="","",Commesse!$B$10)</f>
        <v/>
      </c>
      <c r="D124" s="23">
        <f>IF(OR(Commesse!$D$10="",$B124&gt;Commesse!$E$10),0,Commesse!$Q$10*(1+Commesse!$O$10)/Commesse!$E$10)</f>
        <v/>
      </c>
      <c r="E124" s="24">
        <f>IF(D124=0,"",Commesse!$C$10+30*$B124)</f>
        <v/>
      </c>
      <c r="F124" s="23">
        <f>IF(OR(Commesse!$D$10="",$B124&gt;Commesse!$E$10),0,Commesse!$R$10/Commesse!$E$10)</f>
        <v/>
      </c>
      <c r="G124" s="24">
        <f>IF(F124=0,"",Commesse!$C$10+30*$B124+Commesse!$N$10)</f>
        <v/>
      </c>
      <c r="H124" s="23">
        <f>IF(Commesse!$D$10="",0,IF(LEFT(Commesse!$J$10,6)="Canone",IF($B124&gt;Commesse!$E$10,0,Commesse!$P$10/Commesse!$E$10),IF(Commesse!$J$10="SAL mensile",IF($B124&gt;Commesse!$E$10,0,(Commesse!$P$10-Commesse!$W$10)/Commesse!$E$10),IF(Commesse!$J$10="3 tappe (30/30/40)",(Commesse!$P$10-Commesse!$W$10)*(0.3*($B124=CEILING(Commesse!$E$10/3,1))+0.3*($B124=CEILING(2*Commesse!$E$10/3,1))+0.4*($B124=Commesse!$E$10)),IF($B124=Commesse!$E$10,(Commesse!$P$10-Commesse!$W$10),0)))))</f>
        <v/>
      </c>
      <c r="I124" s="24">
        <f>IF(H124=0,"",Commesse!$C$10+30*IF(Commesse!$J$10="Canone anticipato",$B124-1,$B124)+Commesse!$K$10)</f>
        <v/>
      </c>
      <c r="J124" s="24">
        <f>IF(H124=0,"",I124+Commesse!$L$10+Commesse!$M$10)</f>
        <v/>
      </c>
    </row>
    <row r="125">
      <c r="A125" t="n">
        <v>6</v>
      </c>
      <c r="B125" t="n">
        <v>1</v>
      </c>
      <c r="C125">
        <f>IF(Commesse!$D$11="","",Commesse!$B$11)</f>
        <v/>
      </c>
      <c r="D125" s="23">
        <f>IF(OR(Commesse!$D$11="",$B125&gt;Commesse!$E$11),0,Commesse!$Q$11*(1+Commesse!$O$11)/Commesse!$E$11)</f>
        <v/>
      </c>
      <c r="E125" s="24">
        <f>IF(D125=0,"",Commesse!$C$11+30*$B125)</f>
        <v/>
      </c>
      <c r="F125" s="23">
        <f>IF(OR(Commesse!$D$11="",$B125&gt;Commesse!$E$11),0,Commesse!$R$11/Commesse!$E$11)</f>
        <v/>
      </c>
      <c r="G125" s="24">
        <f>IF(F125=0,"",Commesse!$C$11+30*$B125+Commesse!$N$11)</f>
        <v/>
      </c>
      <c r="H125" s="23">
        <f>IF(Commesse!$D$11="",0,IF(LEFT(Commesse!$J$11,6)="Canone",IF($B125&gt;Commesse!$E$11,0,Commesse!$P$11/Commesse!$E$11),IF(Commesse!$J$11="SAL mensile",IF($B125&gt;Commesse!$E$11,0,(Commesse!$P$11-Commesse!$W$11)/Commesse!$E$11),IF(Commesse!$J$11="3 tappe (30/30/40)",(Commesse!$P$11-Commesse!$W$11)*(0.3*($B125=CEILING(Commesse!$E$11/3,1))+0.3*($B125=CEILING(2*Commesse!$E$11/3,1))+0.4*($B125=Commesse!$E$11)),IF($B125=Commesse!$E$11,(Commesse!$P$11-Commesse!$W$11),0)))))</f>
        <v/>
      </c>
      <c r="I125" s="24">
        <f>IF(H125=0,"",Commesse!$C$11+30*IF(Commesse!$J$11="Canone anticipato",$B125-1,$B125)+Commesse!$K$11)</f>
        <v/>
      </c>
      <c r="J125" s="24">
        <f>IF(H125=0,"",I125+Commesse!$L$11+Commesse!$M$11)</f>
        <v/>
      </c>
    </row>
    <row r="126">
      <c r="A126" t="n">
        <v>6</v>
      </c>
      <c r="B126" t="n">
        <v>2</v>
      </c>
      <c r="C126">
        <f>IF(Commesse!$D$11="","",Commesse!$B$11)</f>
        <v/>
      </c>
      <c r="D126" s="23">
        <f>IF(OR(Commesse!$D$11="",$B126&gt;Commesse!$E$11),0,Commesse!$Q$11*(1+Commesse!$O$11)/Commesse!$E$11)</f>
        <v/>
      </c>
      <c r="E126" s="24">
        <f>IF(D126=0,"",Commesse!$C$11+30*$B126)</f>
        <v/>
      </c>
      <c r="F126" s="23">
        <f>IF(OR(Commesse!$D$11="",$B126&gt;Commesse!$E$11),0,Commesse!$R$11/Commesse!$E$11)</f>
        <v/>
      </c>
      <c r="G126" s="24">
        <f>IF(F126=0,"",Commesse!$C$11+30*$B126+Commesse!$N$11)</f>
        <v/>
      </c>
      <c r="H126" s="23">
        <f>IF(Commesse!$D$11="",0,IF(LEFT(Commesse!$J$11,6)="Canone",IF($B126&gt;Commesse!$E$11,0,Commesse!$P$11/Commesse!$E$11),IF(Commesse!$J$11="SAL mensile",IF($B126&gt;Commesse!$E$11,0,(Commesse!$P$11-Commesse!$W$11)/Commesse!$E$11),IF(Commesse!$J$11="3 tappe (30/30/40)",(Commesse!$P$11-Commesse!$W$11)*(0.3*($B126=CEILING(Commesse!$E$11/3,1))+0.3*($B126=CEILING(2*Commesse!$E$11/3,1))+0.4*($B126=Commesse!$E$11)),IF($B126=Commesse!$E$11,(Commesse!$P$11-Commesse!$W$11),0)))))</f>
        <v/>
      </c>
      <c r="I126" s="24">
        <f>IF(H126=0,"",Commesse!$C$11+30*IF(Commesse!$J$11="Canone anticipato",$B126-1,$B126)+Commesse!$K$11)</f>
        <v/>
      </c>
      <c r="J126" s="24">
        <f>IF(H126=0,"",I126+Commesse!$L$11+Commesse!$M$11)</f>
        <v/>
      </c>
    </row>
    <row r="127">
      <c r="A127" t="n">
        <v>6</v>
      </c>
      <c r="B127" t="n">
        <v>3</v>
      </c>
      <c r="C127">
        <f>IF(Commesse!$D$11="","",Commesse!$B$11)</f>
        <v/>
      </c>
      <c r="D127" s="23">
        <f>IF(OR(Commesse!$D$11="",$B127&gt;Commesse!$E$11),0,Commesse!$Q$11*(1+Commesse!$O$11)/Commesse!$E$11)</f>
        <v/>
      </c>
      <c r="E127" s="24">
        <f>IF(D127=0,"",Commesse!$C$11+30*$B127)</f>
        <v/>
      </c>
      <c r="F127" s="23">
        <f>IF(OR(Commesse!$D$11="",$B127&gt;Commesse!$E$11),0,Commesse!$R$11/Commesse!$E$11)</f>
        <v/>
      </c>
      <c r="G127" s="24">
        <f>IF(F127=0,"",Commesse!$C$11+30*$B127+Commesse!$N$11)</f>
        <v/>
      </c>
      <c r="H127" s="23">
        <f>IF(Commesse!$D$11="",0,IF(LEFT(Commesse!$J$11,6)="Canone",IF($B127&gt;Commesse!$E$11,0,Commesse!$P$11/Commesse!$E$11),IF(Commesse!$J$11="SAL mensile",IF($B127&gt;Commesse!$E$11,0,(Commesse!$P$11-Commesse!$W$11)/Commesse!$E$11),IF(Commesse!$J$11="3 tappe (30/30/40)",(Commesse!$P$11-Commesse!$W$11)*(0.3*($B127=CEILING(Commesse!$E$11/3,1))+0.3*($B127=CEILING(2*Commesse!$E$11/3,1))+0.4*($B127=Commesse!$E$11)),IF($B127=Commesse!$E$11,(Commesse!$P$11-Commesse!$W$11),0)))))</f>
        <v/>
      </c>
      <c r="I127" s="24">
        <f>IF(H127=0,"",Commesse!$C$11+30*IF(Commesse!$J$11="Canone anticipato",$B127-1,$B127)+Commesse!$K$11)</f>
        <v/>
      </c>
      <c r="J127" s="24">
        <f>IF(H127=0,"",I127+Commesse!$L$11+Commesse!$M$11)</f>
        <v/>
      </c>
    </row>
    <row r="128">
      <c r="A128" t="n">
        <v>6</v>
      </c>
      <c r="B128" t="n">
        <v>4</v>
      </c>
      <c r="C128">
        <f>IF(Commesse!$D$11="","",Commesse!$B$11)</f>
        <v/>
      </c>
      <c r="D128" s="23">
        <f>IF(OR(Commesse!$D$11="",$B128&gt;Commesse!$E$11),0,Commesse!$Q$11*(1+Commesse!$O$11)/Commesse!$E$11)</f>
        <v/>
      </c>
      <c r="E128" s="24">
        <f>IF(D128=0,"",Commesse!$C$11+30*$B128)</f>
        <v/>
      </c>
      <c r="F128" s="23">
        <f>IF(OR(Commesse!$D$11="",$B128&gt;Commesse!$E$11),0,Commesse!$R$11/Commesse!$E$11)</f>
        <v/>
      </c>
      <c r="G128" s="24">
        <f>IF(F128=0,"",Commesse!$C$11+30*$B128+Commesse!$N$11)</f>
        <v/>
      </c>
      <c r="H128" s="23">
        <f>IF(Commesse!$D$11="",0,IF(LEFT(Commesse!$J$11,6)="Canone",IF($B128&gt;Commesse!$E$11,0,Commesse!$P$11/Commesse!$E$11),IF(Commesse!$J$11="SAL mensile",IF($B128&gt;Commesse!$E$11,0,(Commesse!$P$11-Commesse!$W$11)/Commesse!$E$11),IF(Commesse!$J$11="3 tappe (30/30/40)",(Commesse!$P$11-Commesse!$W$11)*(0.3*($B128=CEILING(Commesse!$E$11/3,1))+0.3*($B128=CEILING(2*Commesse!$E$11/3,1))+0.4*($B128=Commesse!$E$11)),IF($B128=Commesse!$E$11,(Commesse!$P$11-Commesse!$W$11),0)))))</f>
        <v/>
      </c>
      <c r="I128" s="24">
        <f>IF(H128=0,"",Commesse!$C$11+30*IF(Commesse!$J$11="Canone anticipato",$B128-1,$B128)+Commesse!$K$11)</f>
        <v/>
      </c>
      <c r="J128" s="24">
        <f>IF(H128=0,"",I128+Commesse!$L$11+Commesse!$M$11)</f>
        <v/>
      </c>
    </row>
    <row r="129">
      <c r="A129" t="n">
        <v>6</v>
      </c>
      <c r="B129" t="n">
        <v>5</v>
      </c>
      <c r="C129">
        <f>IF(Commesse!$D$11="","",Commesse!$B$11)</f>
        <v/>
      </c>
      <c r="D129" s="23">
        <f>IF(OR(Commesse!$D$11="",$B129&gt;Commesse!$E$11),0,Commesse!$Q$11*(1+Commesse!$O$11)/Commesse!$E$11)</f>
        <v/>
      </c>
      <c r="E129" s="24">
        <f>IF(D129=0,"",Commesse!$C$11+30*$B129)</f>
        <v/>
      </c>
      <c r="F129" s="23">
        <f>IF(OR(Commesse!$D$11="",$B129&gt;Commesse!$E$11),0,Commesse!$R$11/Commesse!$E$11)</f>
        <v/>
      </c>
      <c r="G129" s="24">
        <f>IF(F129=0,"",Commesse!$C$11+30*$B129+Commesse!$N$11)</f>
        <v/>
      </c>
      <c r="H129" s="23">
        <f>IF(Commesse!$D$11="",0,IF(LEFT(Commesse!$J$11,6)="Canone",IF($B129&gt;Commesse!$E$11,0,Commesse!$P$11/Commesse!$E$11),IF(Commesse!$J$11="SAL mensile",IF($B129&gt;Commesse!$E$11,0,(Commesse!$P$11-Commesse!$W$11)/Commesse!$E$11),IF(Commesse!$J$11="3 tappe (30/30/40)",(Commesse!$P$11-Commesse!$W$11)*(0.3*($B129=CEILING(Commesse!$E$11/3,1))+0.3*($B129=CEILING(2*Commesse!$E$11/3,1))+0.4*($B129=Commesse!$E$11)),IF($B129=Commesse!$E$11,(Commesse!$P$11-Commesse!$W$11),0)))))</f>
        <v/>
      </c>
      <c r="I129" s="24">
        <f>IF(H129=0,"",Commesse!$C$11+30*IF(Commesse!$J$11="Canone anticipato",$B129-1,$B129)+Commesse!$K$11)</f>
        <v/>
      </c>
      <c r="J129" s="24">
        <f>IF(H129=0,"",I129+Commesse!$L$11+Commesse!$M$11)</f>
        <v/>
      </c>
    </row>
    <row r="130">
      <c r="A130" t="n">
        <v>6</v>
      </c>
      <c r="B130" t="n">
        <v>6</v>
      </c>
      <c r="C130">
        <f>IF(Commesse!$D$11="","",Commesse!$B$11)</f>
        <v/>
      </c>
      <c r="D130" s="23">
        <f>IF(OR(Commesse!$D$11="",$B130&gt;Commesse!$E$11),0,Commesse!$Q$11*(1+Commesse!$O$11)/Commesse!$E$11)</f>
        <v/>
      </c>
      <c r="E130" s="24">
        <f>IF(D130=0,"",Commesse!$C$11+30*$B130)</f>
        <v/>
      </c>
      <c r="F130" s="23">
        <f>IF(OR(Commesse!$D$11="",$B130&gt;Commesse!$E$11),0,Commesse!$R$11/Commesse!$E$11)</f>
        <v/>
      </c>
      <c r="G130" s="24">
        <f>IF(F130=0,"",Commesse!$C$11+30*$B130+Commesse!$N$11)</f>
        <v/>
      </c>
      <c r="H130" s="23">
        <f>IF(Commesse!$D$11="",0,IF(LEFT(Commesse!$J$11,6)="Canone",IF($B130&gt;Commesse!$E$11,0,Commesse!$P$11/Commesse!$E$11),IF(Commesse!$J$11="SAL mensile",IF($B130&gt;Commesse!$E$11,0,(Commesse!$P$11-Commesse!$W$11)/Commesse!$E$11),IF(Commesse!$J$11="3 tappe (30/30/40)",(Commesse!$P$11-Commesse!$W$11)*(0.3*($B130=CEILING(Commesse!$E$11/3,1))+0.3*($B130=CEILING(2*Commesse!$E$11/3,1))+0.4*($B130=Commesse!$E$11)),IF($B130=Commesse!$E$11,(Commesse!$P$11-Commesse!$W$11),0)))))</f>
        <v/>
      </c>
      <c r="I130" s="24">
        <f>IF(H130=0,"",Commesse!$C$11+30*IF(Commesse!$J$11="Canone anticipato",$B130-1,$B130)+Commesse!$K$11)</f>
        <v/>
      </c>
      <c r="J130" s="24">
        <f>IF(H130=0,"",I130+Commesse!$L$11+Commesse!$M$11)</f>
        <v/>
      </c>
    </row>
    <row r="131">
      <c r="A131" t="n">
        <v>6</v>
      </c>
      <c r="B131" t="n">
        <v>7</v>
      </c>
      <c r="C131">
        <f>IF(Commesse!$D$11="","",Commesse!$B$11)</f>
        <v/>
      </c>
      <c r="D131" s="23">
        <f>IF(OR(Commesse!$D$11="",$B131&gt;Commesse!$E$11),0,Commesse!$Q$11*(1+Commesse!$O$11)/Commesse!$E$11)</f>
        <v/>
      </c>
      <c r="E131" s="24">
        <f>IF(D131=0,"",Commesse!$C$11+30*$B131)</f>
        <v/>
      </c>
      <c r="F131" s="23">
        <f>IF(OR(Commesse!$D$11="",$B131&gt;Commesse!$E$11),0,Commesse!$R$11/Commesse!$E$11)</f>
        <v/>
      </c>
      <c r="G131" s="24">
        <f>IF(F131=0,"",Commesse!$C$11+30*$B131+Commesse!$N$11)</f>
        <v/>
      </c>
      <c r="H131" s="23">
        <f>IF(Commesse!$D$11="",0,IF(LEFT(Commesse!$J$11,6)="Canone",IF($B131&gt;Commesse!$E$11,0,Commesse!$P$11/Commesse!$E$11),IF(Commesse!$J$11="SAL mensile",IF($B131&gt;Commesse!$E$11,0,(Commesse!$P$11-Commesse!$W$11)/Commesse!$E$11),IF(Commesse!$J$11="3 tappe (30/30/40)",(Commesse!$P$11-Commesse!$W$11)*(0.3*($B131=CEILING(Commesse!$E$11/3,1))+0.3*($B131=CEILING(2*Commesse!$E$11/3,1))+0.4*($B131=Commesse!$E$11)),IF($B131=Commesse!$E$11,(Commesse!$P$11-Commesse!$W$11),0)))))</f>
        <v/>
      </c>
      <c r="I131" s="24">
        <f>IF(H131=0,"",Commesse!$C$11+30*IF(Commesse!$J$11="Canone anticipato",$B131-1,$B131)+Commesse!$K$11)</f>
        <v/>
      </c>
      <c r="J131" s="24">
        <f>IF(H131=0,"",I131+Commesse!$L$11+Commesse!$M$11)</f>
        <v/>
      </c>
    </row>
    <row r="132">
      <c r="A132" t="n">
        <v>6</v>
      </c>
      <c r="B132" t="n">
        <v>8</v>
      </c>
      <c r="C132">
        <f>IF(Commesse!$D$11="","",Commesse!$B$11)</f>
        <v/>
      </c>
      <c r="D132" s="23">
        <f>IF(OR(Commesse!$D$11="",$B132&gt;Commesse!$E$11),0,Commesse!$Q$11*(1+Commesse!$O$11)/Commesse!$E$11)</f>
        <v/>
      </c>
      <c r="E132" s="24">
        <f>IF(D132=0,"",Commesse!$C$11+30*$B132)</f>
        <v/>
      </c>
      <c r="F132" s="23">
        <f>IF(OR(Commesse!$D$11="",$B132&gt;Commesse!$E$11),0,Commesse!$R$11/Commesse!$E$11)</f>
        <v/>
      </c>
      <c r="G132" s="24">
        <f>IF(F132=0,"",Commesse!$C$11+30*$B132+Commesse!$N$11)</f>
        <v/>
      </c>
      <c r="H132" s="23">
        <f>IF(Commesse!$D$11="",0,IF(LEFT(Commesse!$J$11,6)="Canone",IF($B132&gt;Commesse!$E$11,0,Commesse!$P$11/Commesse!$E$11),IF(Commesse!$J$11="SAL mensile",IF($B132&gt;Commesse!$E$11,0,(Commesse!$P$11-Commesse!$W$11)/Commesse!$E$11),IF(Commesse!$J$11="3 tappe (30/30/40)",(Commesse!$P$11-Commesse!$W$11)*(0.3*($B132=CEILING(Commesse!$E$11/3,1))+0.3*($B132=CEILING(2*Commesse!$E$11/3,1))+0.4*($B132=Commesse!$E$11)),IF($B132=Commesse!$E$11,(Commesse!$P$11-Commesse!$W$11),0)))))</f>
        <v/>
      </c>
      <c r="I132" s="24">
        <f>IF(H132=0,"",Commesse!$C$11+30*IF(Commesse!$J$11="Canone anticipato",$B132-1,$B132)+Commesse!$K$11)</f>
        <v/>
      </c>
      <c r="J132" s="24">
        <f>IF(H132=0,"",I132+Commesse!$L$11+Commesse!$M$11)</f>
        <v/>
      </c>
    </row>
    <row r="133">
      <c r="A133" t="n">
        <v>6</v>
      </c>
      <c r="B133" t="n">
        <v>9</v>
      </c>
      <c r="C133">
        <f>IF(Commesse!$D$11="","",Commesse!$B$11)</f>
        <v/>
      </c>
      <c r="D133" s="23">
        <f>IF(OR(Commesse!$D$11="",$B133&gt;Commesse!$E$11),0,Commesse!$Q$11*(1+Commesse!$O$11)/Commesse!$E$11)</f>
        <v/>
      </c>
      <c r="E133" s="24">
        <f>IF(D133=0,"",Commesse!$C$11+30*$B133)</f>
        <v/>
      </c>
      <c r="F133" s="23">
        <f>IF(OR(Commesse!$D$11="",$B133&gt;Commesse!$E$11),0,Commesse!$R$11/Commesse!$E$11)</f>
        <v/>
      </c>
      <c r="G133" s="24">
        <f>IF(F133=0,"",Commesse!$C$11+30*$B133+Commesse!$N$11)</f>
        <v/>
      </c>
      <c r="H133" s="23">
        <f>IF(Commesse!$D$11="",0,IF(LEFT(Commesse!$J$11,6)="Canone",IF($B133&gt;Commesse!$E$11,0,Commesse!$P$11/Commesse!$E$11),IF(Commesse!$J$11="SAL mensile",IF($B133&gt;Commesse!$E$11,0,(Commesse!$P$11-Commesse!$W$11)/Commesse!$E$11),IF(Commesse!$J$11="3 tappe (30/30/40)",(Commesse!$P$11-Commesse!$W$11)*(0.3*($B133=CEILING(Commesse!$E$11/3,1))+0.3*($B133=CEILING(2*Commesse!$E$11/3,1))+0.4*($B133=Commesse!$E$11)),IF($B133=Commesse!$E$11,(Commesse!$P$11-Commesse!$W$11),0)))))</f>
        <v/>
      </c>
      <c r="I133" s="24">
        <f>IF(H133=0,"",Commesse!$C$11+30*IF(Commesse!$J$11="Canone anticipato",$B133-1,$B133)+Commesse!$K$11)</f>
        <v/>
      </c>
      <c r="J133" s="24">
        <f>IF(H133=0,"",I133+Commesse!$L$11+Commesse!$M$11)</f>
        <v/>
      </c>
    </row>
    <row r="134">
      <c r="A134" t="n">
        <v>6</v>
      </c>
      <c r="B134" t="n">
        <v>10</v>
      </c>
      <c r="C134">
        <f>IF(Commesse!$D$11="","",Commesse!$B$11)</f>
        <v/>
      </c>
      <c r="D134" s="23">
        <f>IF(OR(Commesse!$D$11="",$B134&gt;Commesse!$E$11),0,Commesse!$Q$11*(1+Commesse!$O$11)/Commesse!$E$11)</f>
        <v/>
      </c>
      <c r="E134" s="24">
        <f>IF(D134=0,"",Commesse!$C$11+30*$B134)</f>
        <v/>
      </c>
      <c r="F134" s="23">
        <f>IF(OR(Commesse!$D$11="",$B134&gt;Commesse!$E$11),0,Commesse!$R$11/Commesse!$E$11)</f>
        <v/>
      </c>
      <c r="G134" s="24">
        <f>IF(F134=0,"",Commesse!$C$11+30*$B134+Commesse!$N$11)</f>
        <v/>
      </c>
      <c r="H134" s="23">
        <f>IF(Commesse!$D$11="",0,IF(LEFT(Commesse!$J$11,6)="Canone",IF($B134&gt;Commesse!$E$11,0,Commesse!$P$11/Commesse!$E$11),IF(Commesse!$J$11="SAL mensile",IF($B134&gt;Commesse!$E$11,0,(Commesse!$P$11-Commesse!$W$11)/Commesse!$E$11),IF(Commesse!$J$11="3 tappe (30/30/40)",(Commesse!$P$11-Commesse!$W$11)*(0.3*($B134=CEILING(Commesse!$E$11/3,1))+0.3*($B134=CEILING(2*Commesse!$E$11/3,1))+0.4*($B134=Commesse!$E$11)),IF($B134=Commesse!$E$11,(Commesse!$P$11-Commesse!$W$11),0)))))</f>
        <v/>
      </c>
      <c r="I134" s="24">
        <f>IF(H134=0,"",Commesse!$C$11+30*IF(Commesse!$J$11="Canone anticipato",$B134-1,$B134)+Commesse!$K$11)</f>
        <v/>
      </c>
      <c r="J134" s="24">
        <f>IF(H134=0,"",I134+Commesse!$L$11+Commesse!$M$11)</f>
        <v/>
      </c>
    </row>
    <row r="135">
      <c r="A135" t="n">
        <v>6</v>
      </c>
      <c r="B135" t="n">
        <v>11</v>
      </c>
      <c r="C135">
        <f>IF(Commesse!$D$11="","",Commesse!$B$11)</f>
        <v/>
      </c>
      <c r="D135" s="23">
        <f>IF(OR(Commesse!$D$11="",$B135&gt;Commesse!$E$11),0,Commesse!$Q$11*(1+Commesse!$O$11)/Commesse!$E$11)</f>
        <v/>
      </c>
      <c r="E135" s="24">
        <f>IF(D135=0,"",Commesse!$C$11+30*$B135)</f>
        <v/>
      </c>
      <c r="F135" s="23">
        <f>IF(OR(Commesse!$D$11="",$B135&gt;Commesse!$E$11),0,Commesse!$R$11/Commesse!$E$11)</f>
        <v/>
      </c>
      <c r="G135" s="24">
        <f>IF(F135=0,"",Commesse!$C$11+30*$B135+Commesse!$N$11)</f>
        <v/>
      </c>
      <c r="H135" s="23">
        <f>IF(Commesse!$D$11="",0,IF(LEFT(Commesse!$J$11,6)="Canone",IF($B135&gt;Commesse!$E$11,0,Commesse!$P$11/Commesse!$E$11),IF(Commesse!$J$11="SAL mensile",IF($B135&gt;Commesse!$E$11,0,(Commesse!$P$11-Commesse!$W$11)/Commesse!$E$11),IF(Commesse!$J$11="3 tappe (30/30/40)",(Commesse!$P$11-Commesse!$W$11)*(0.3*($B135=CEILING(Commesse!$E$11/3,1))+0.3*($B135=CEILING(2*Commesse!$E$11/3,1))+0.4*($B135=Commesse!$E$11)),IF($B135=Commesse!$E$11,(Commesse!$P$11-Commesse!$W$11),0)))))</f>
        <v/>
      </c>
      <c r="I135" s="24">
        <f>IF(H135=0,"",Commesse!$C$11+30*IF(Commesse!$J$11="Canone anticipato",$B135-1,$B135)+Commesse!$K$11)</f>
        <v/>
      </c>
      <c r="J135" s="24">
        <f>IF(H135=0,"",I135+Commesse!$L$11+Commesse!$M$11)</f>
        <v/>
      </c>
    </row>
    <row r="136">
      <c r="A136" t="n">
        <v>6</v>
      </c>
      <c r="B136" t="n">
        <v>12</v>
      </c>
      <c r="C136">
        <f>IF(Commesse!$D$11="","",Commesse!$B$11)</f>
        <v/>
      </c>
      <c r="D136" s="23">
        <f>IF(OR(Commesse!$D$11="",$B136&gt;Commesse!$E$11),0,Commesse!$Q$11*(1+Commesse!$O$11)/Commesse!$E$11)</f>
        <v/>
      </c>
      <c r="E136" s="24">
        <f>IF(D136=0,"",Commesse!$C$11+30*$B136)</f>
        <v/>
      </c>
      <c r="F136" s="23">
        <f>IF(OR(Commesse!$D$11="",$B136&gt;Commesse!$E$11),0,Commesse!$R$11/Commesse!$E$11)</f>
        <v/>
      </c>
      <c r="G136" s="24">
        <f>IF(F136=0,"",Commesse!$C$11+30*$B136+Commesse!$N$11)</f>
        <v/>
      </c>
      <c r="H136" s="23">
        <f>IF(Commesse!$D$11="",0,IF(LEFT(Commesse!$J$11,6)="Canone",IF($B136&gt;Commesse!$E$11,0,Commesse!$P$11/Commesse!$E$11),IF(Commesse!$J$11="SAL mensile",IF($B136&gt;Commesse!$E$11,0,(Commesse!$P$11-Commesse!$W$11)/Commesse!$E$11),IF(Commesse!$J$11="3 tappe (30/30/40)",(Commesse!$P$11-Commesse!$W$11)*(0.3*($B136=CEILING(Commesse!$E$11/3,1))+0.3*($B136=CEILING(2*Commesse!$E$11/3,1))+0.4*($B136=Commesse!$E$11)),IF($B136=Commesse!$E$11,(Commesse!$P$11-Commesse!$W$11),0)))))</f>
        <v/>
      </c>
      <c r="I136" s="24">
        <f>IF(H136=0,"",Commesse!$C$11+30*IF(Commesse!$J$11="Canone anticipato",$B136-1,$B136)+Commesse!$K$11)</f>
        <v/>
      </c>
      <c r="J136" s="24">
        <f>IF(H136=0,"",I136+Commesse!$L$11+Commesse!$M$11)</f>
        <v/>
      </c>
    </row>
    <row r="137">
      <c r="A137" t="n">
        <v>6</v>
      </c>
      <c r="B137" t="n">
        <v>13</v>
      </c>
      <c r="C137">
        <f>IF(Commesse!$D$11="","",Commesse!$B$11)</f>
        <v/>
      </c>
      <c r="D137" s="23">
        <f>IF(OR(Commesse!$D$11="",$B137&gt;Commesse!$E$11),0,Commesse!$Q$11*(1+Commesse!$O$11)/Commesse!$E$11)</f>
        <v/>
      </c>
      <c r="E137" s="24">
        <f>IF(D137=0,"",Commesse!$C$11+30*$B137)</f>
        <v/>
      </c>
      <c r="F137" s="23">
        <f>IF(OR(Commesse!$D$11="",$B137&gt;Commesse!$E$11),0,Commesse!$R$11/Commesse!$E$11)</f>
        <v/>
      </c>
      <c r="G137" s="24">
        <f>IF(F137=0,"",Commesse!$C$11+30*$B137+Commesse!$N$11)</f>
        <v/>
      </c>
      <c r="H137" s="23">
        <f>IF(Commesse!$D$11="",0,IF(LEFT(Commesse!$J$11,6)="Canone",IF($B137&gt;Commesse!$E$11,0,Commesse!$P$11/Commesse!$E$11),IF(Commesse!$J$11="SAL mensile",IF($B137&gt;Commesse!$E$11,0,(Commesse!$P$11-Commesse!$W$11)/Commesse!$E$11),IF(Commesse!$J$11="3 tappe (30/30/40)",(Commesse!$P$11-Commesse!$W$11)*(0.3*($B137=CEILING(Commesse!$E$11/3,1))+0.3*($B137=CEILING(2*Commesse!$E$11/3,1))+0.4*($B137=Commesse!$E$11)),IF($B137=Commesse!$E$11,(Commesse!$P$11-Commesse!$W$11),0)))))</f>
        <v/>
      </c>
      <c r="I137" s="24">
        <f>IF(H137=0,"",Commesse!$C$11+30*IF(Commesse!$J$11="Canone anticipato",$B137-1,$B137)+Commesse!$K$11)</f>
        <v/>
      </c>
      <c r="J137" s="24">
        <f>IF(H137=0,"",I137+Commesse!$L$11+Commesse!$M$11)</f>
        <v/>
      </c>
    </row>
    <row r="138">
      <c r="A138" t="n">
        <v>6</v>
      </c>
      <c r="B138" t="n">
        <v>14</v>
      </c>
      <c r="C138">
        <f>IF(Commesse!$D$11="","",Commesse!$B$11)</f>
        <v/>
      </c>
      <c r="D138" s="23">
        <f>IF(OR(Commesse!$D$11="",$B138&gt;Commesse!$E$11),0,Commesse!$Q$11*(1+Commesse!$O$11)/Commesse!$E$11)</f>
        <v/>
      </c>
      <c r="E138" s="24">
        <f>IF(D138=0,"",Commesse!$C$11+30*$B138)</f>
        <v/>
      </c>
      <c r="F138" s="23">
        <f>IF(OR(Commesse!$D$11="",$B138&gt;Commesse!$E$11),0,Commesse!$R$11/Commesse!$E$11)</f>
        <v/>
      </c>
      <c r="G138" s="24">
        <f>IF(F138=0,"",Commesse!$C$11+30*$B138+Commesse!$N$11)</f>
        <v/>
      </c>
      <c r="H138" s="23">
        <f>IF(Commesse!$D$11="",0,IF(LEFT(Commesse!$J$11,6)="Canone",IF($B138&gt;Commesse!$E$11,0,Commesse!$P$11/Commesse!$E$11),IF(Commesse!$J$11="SAL mensile",IF($B138&gt;Commesse!$E$11,0,(Commesse!$P$11-Commesse!$W$11)/Commesse!$E$11),IF(Commesse!$J$11="3 tappe (30/30/40)",(Commesse!$P$11-Commesse!$W$11)*(0.3*($B138=CEILING(Commesse!$E$11/3,1))+0.3*($B138=CEILING(2*Commesse!$E$11/3,1))+0.4*($B138=Commesse!$E$11)),IF($B138=Commesse!$E$11,(Commesse!$P$11-Commesse!$W$11),0)))))</f>
        <v/>
      </c>
      <c r="I138" s="24">
        <f>IF(H138=0,"",Commesse!$C$11+30*IF(Commesse!$J$11="Canone anticipato",$B138-1,$B138)+Commesse!$K$11)</f>
        <v/>
      </c>
      <c r="J138" s="24">
        <f>IF(H138=0,"",I138+Commesse!$L$11+Commesse!$M$11)</f>
        <v/>
      </c>
    </row>
    <row r="139">
      <c r="A139" t="n">
        <v>6</v>
      </c>
      <c r="B139" t="n">
        <v>15</v>
      </c>
      <c r="C139">
        <f>IF(Commesse!$D$11="","",Commesse!$B$11)</f>
        <v/>
      </c>
      <c r="D139" s="23">
        <f>IF(OR(Commesse!$D$11="",$B139&gt;Commesse!$E$11),0,Commesse!$Q$11*(1+Commesse!$O$11)/Commesse!$E$11)</f>
        <v/>
      </c>
      <c r="E139" s="24">
        <f>IF(D139=0,"",Commesse!$C$11+30*$B139)</f>
        <v/>
      </c>
      <c r="F139" s="23">
        <f>IF(OR(Commesse!$D$11="",$B139&gt;Commesse!$E$11),0,Commesse!$R$11/Commesse!$E$11)</f>
        <v/>
      </c>
      <c r="G139" s="24">
        <f>IF(F139=0,"",Commesse!$C$11+30*$B139+Commesse!$N$11)</f>
        <v/>
      </c>
      <c r="H139" s="23">
        <f>IF(Commesse!$D$11="",0,IF(LEFT(Commesse!$J$11,6)="Canone",IF($B139&gt;Commesse!$E$11,0,Commesse!$P$11/Commesse!$E$11),IF(Commesse!$J$11="SAL mensile",IF($B139&gt;Commesse!$E$11,0,(Commesse!$P$11-Commesse!$W$11)/Commesse!$E$11),IF(Commesse!$J$11="3 tappe (30/30/40)",(Commesse!$P$11-Commesse!$W$11)*(0.3*($B139=CEILING(Commesse!$E$11/3,1))+0.3*($B139=CEILING(2*Commesse!$E$11/3,1))+0.4*($B139=Commesse!$E$11)),IF($B139=Commesse!$E$11,(Commesse!$P$11-Commesse!$W$11),0)))))</f>
        <v/>
      </c>
      <c r="I139" s="24">
        <f>IF(H139=0,"",Commesse!$C$11+30*IF(Commesse!$J$11="Canone anticipato",$B139-1,$B139)+Commesse!$K$11)</f>
        <v/>
      </c>
      <c r="J139" s="24">
        <f>IF(H139=0,"",I139+Commesse!$L$11+Commesse!$M$11)</f>
        <v/>
      </c>
    </row>
    <row r="140">
      <c r="A140" t="n">
        <v>6</v>
      </c>
      <c r="B140" t="n">
        <v>16</v>
      </c>
      <c r="C140">
        <f>IF(Commesse!$D$11="","",Commesse!$B$11)</f>
        <v/>
      </c>
      <c r="D140" s="23">
        <f>IF(OR(Commesse!$D$11="",$B140&gt;Commesse!$E$11),0,Commesse!$Q$11*(1+Commesse!$O$11)/Commesse!$E$11)</f>
        <v/>
      </c>
      <c r="E140" s="24">
        <f>IF(D140=0,"",Commesse!$C$11+30*$B140)</f>
        <v/>
      </c>
      <c r="F140" s="23">
        <f>IF(OR(Commesse!$D$11="",$B140&gt;Commesse!$E$11),0,Commesse!$R$11/Commesse!$E$11)</f>
        <v/>
      </c>
      <c r="G140" s="24">
        <f>IF(F140=0,"",Commesse!$C$11+30*$B140+Commesse!$N$11)</f>
        <v/>
      </c>
      <c r="H140" s="23">
        <f>IF(Commesse!$D$11="",0,IF(LEFT(Commesse!$J$11,6)="Canone",IF($B140&gt;Commesse!$E$11,0,Commesse!$P$11/Commesse!$E$11),IF(Commesse!$J$11="SAL mensile",IF($B140&gt;Commesse!$E$11,0,(Commesse!$P$11-Commesse!$W$11)/Commesse!$E$11),IF(Commesse!$J$11="3 tappe (30/30/40)",(Commesse!$P$11-Commesse!$W$11)*(0.3*($B140=CEILING(Commesse!$E$11/3,1))+0.3*($B140=CEILING(2*Commesse!$E$11/3,1))+0.4*($B140=Commesse!$E$11)),IF($B140=Commesse!$E$11,(Commesse!$P$11-Commesse!$W$11),0)))))</f>
        <v/>
      </c>
      <c r="I140" s="24">
        <f>IF(H140=0,"",Commesse!$C$11+30*IF(Commesse!$J$11="Canone anticipato",$B140-1,$B140)+Commesse!$K$11)</f>
        <v/>
      </c>
      <c r="J140" s="24">
        <f>IF(H140=0,"",I140+Commesse!$L$11+Commesse!$M$11)</f>
        <v/>
      </c>
    </row>
    <row r="141">
      <c r="A141" t="n">
        <v>6</v>
      </c>
      <c r="B141" t="n">
        <v>17</v>
      </c>
      <c r="C141">
        <f>IF(Commesse!$D$11="","",Commesse!$B$11)</f>
        <v/>
      </c>
      <c r="D141" s="23">
        <f>IF(OR(Commesse!$D$11="",$B141&gt;Commesse!$E$11),0,Commesse!$Q$11*(1+Commesse!$O$11)/Commesse!$E$11)</f>
        <v/>
      </c>
      <c r="E141" s="24">
        <f>IF(D141=0,"",Commesse!$C$11+30*$B141)</f>
        <v/>
      </c>
      <c r="F141" s="23">
        <f>IF(OR(Commesse!$D$11="",$B141&gt;Commesse!$E$11),0,Commesse!$R$11/Commesse!$E$11)</f>
        <v/>
      </c>
      <c r="G141" s="24">
        <f>IF(F141=0,"",Commesse!$C$11+30*$B141+Commesse!$N$11)</f>
        <v/>
      </c>
      <c r="H141" s="23">
        <f>IF(Commesse!$D$11="",0,IF(LEFT(Commesse!$J$11,6)="Canone",IF($B141&gt;Commesse!$E$11,0,Commesse!$P$11/Commesse!$E$11),IF(Commesse!$J$11="SAL mensile",IF($B141&gt;Commesse!$E$11,0,(Commesse!$P$11-Commesse!$W$11)/Commesse!$E$11),IF(Commesse!$J$11="3 tappe (30/30/40)",(Commesse!$P$11-Commesse!$W$11)*(0.3*($B141=CEILING(Commesse!$E$11/3,1))+0.3*($B141=CEILING(2*Commesse!$E$11/3,1))+0.4*($B141=Commesse!$E$11)),IF($B141=Commesse!$E$11,(Commesse!$P$11-Commesse!$W$11),0)))))</f>
        <v/>
      </c>
      <c r="I141" s="24">
        <f>IF(H141=0,"",Commesse!$C$11+30*IF(Commesse!$J$11="Canone anticipato",$B141-1,$B141)+Commesse!$K$11)</f>
        <v/>
      </c>
      <c r="J141" s="24">
        <f>IF(H141=0,"",I141+Commesse!$L$11+Commesse!$M$11)</f>
        <v/>
      </c>
    </row>
    <row r="142">
      <c r="A142" t="n">
        <v>6</v>
      </c>
      <c r="B142" t="n">
        <v>18</v>
      </c>
      <c r="C142">
        <f>IF(Commesse!$D$11="","",Commesse!$B$11)</f>
        <v/>
      </c>
      <c r="D142" s="23">
        <f>IF(OR(Commesse!$D$11="",$B142&gt;Commesse!$E$11),0,Commesse!$Q$11*(1+Commesse!$O$11)/Commesse!$E$11)</f>
        <v/>
      </c>
      <c r="E142" s="24">
        <f>IF(D142=0,"",Commesse!$C$11+30*$B142)</f>
        <v/>
      </c>
      <c r="F142" s="23">
        <f>IF(OR(Commesse!$D$11="",$B142&gt;Commesse!$E$11),0,Commesse!$R$11/Commesse!$E$11)</f>
        <v/>
      </c>
      <c r="G142" s="24">
        <f>IF(F142=0,"",Commesse!$C$11+30*$B142+Commesse!$N$11)</f>
        <v/>
      </c>
      <c r="H142" s="23">
        <f>IF(Commesse!$D$11="",0,IF(LEFT(Commesse!$J$11,6)="Canone",IF($B142&gt;Commesse!$E$11,0,Commesse!$P$11/Commesse!$E$11),IF(Commesse!$J$11="SAL mensile",IF($B142&gt;Commesse!$E$11,0,(Commesse!$P$11-Commesse!$W$11)/Commesse!$E$11),IF(Commesse!$J$11="3 tappe (30/30/40)",(Commesse!$P$11-Commesse!$W$11)*(0.3*($B142=CEILING(Commesse!$E$11/3,1))+0.3*($B142=CEILING(2*Commesse!$E$11/3,1))+0.4*($B142=Commesse!$E$11)),IF($B142=Commesse!$E$11,(Commesse!$P$11-Commesse!$W$11),0)))))</f>
        <v/>
      </c>
      <c r="I142" s="24">
        <f>IF(H142=0,"",Commesse!$C$11+30*IF(Commesse!$J$11="Canone anticipato",$B142-1,$B142)+Commesse!$K$11)</f>
        <v/>
      </c>
      <c r="J142" s="24">
        <f>IF(H142=0,"",I142+Commesse!$L$11+Commesse!$M$11)</f>
        <v/>
      </c>
    </row>
    <row r="143">
      <c r="A143" t="n">
        <v>6</v>
      </c>
      <c r="B143" t="n">
        <v>19</v>
      </c>
      <c r="C143">
        <f>IF(Commesse!$D$11="","",Commesse!$B$11)</f>
        <v/>
      </c>
      <c r="D143" s="23">
        <f>IF(OR(Commesse!$D$11="",$B143&gt;Commesse!$E$11),0,Commesse!$Q$11*(1+Commesse!$O$11)/Commesse!$E$11)</f>
        <v/>
      </c>
      <c r="E143" s="24">
        <f>IF(D143=0,"",Commesse!$C$11+30*$B143)</f>
        <v/>
      </c>
      <c r="F143" s="23">
        <f>IF(OR(Commesse!$D$11="",$B143&gt;Commesse!$E$11),0,Commesse!$R$11/Commesse!$E$11)</f>
        <v/>
      </c>
      <c r="G143" s="24">
        <f>IF(F143=0,"",Commesse!$C$11+30*$B143+Commesse!$N$11)</f>
        <v/>
      </c>
      <c r="H143" s="23">
        <f>IF(Commesse!$D$11="",0,IF(LEFT(Commesse!$J$11,6)="Canone",IF($B143&gt;Commesse!$E$11,0,Commesse!$P$11/Commesse!$E$11),IF(Commesse!$J$11="SAL mensile",IF($B143&gt;Commesse!$E$11,0,(Commesse!$P$11-Commesse!$W$11)/Commesse!$E$11),IF(Commesse!$J$11="3 tappe (30/30/40)",(Commesse!$P$11-Commesse!$W$11)*(0.3*($B143=CEILING(Commesse!$E$11/3,1))+0.3*($B143=CEILING(2*Commesse!$E$11/3,1))+0.4*($B143=Commesse!$E$11)),IF($B143=Commesse!$E$11,(Commesse!$P$11-Commesse!$W$11),0)))))</f>
        <v/>
      </c>
      <c r="I143" s="24">
        <f>IF(H143=0,"",Commesse!$C$11+30*IF(Commesse!$J$11="Canone anticipato",$B143-1,$B143)+Commesse!$K$11)</f>
        <v/>
      </c>
      <c r="J143" s="24">
        <f>IF(H143=0,"",I143+Commesse!$L$11+Commesse!$M$11)</f>
        <v/>
      </c>
    </row>
    <row r="144">
      <c r="A144" t="n">
        <v>6</v>
      </c>
      <c r="B144" t="n">
        <v>20</v>
      </c>
      <c r="C144">
        <f>IF(Commesse!$D$11="","",Commesse!$B$11)</f>
        <v/>
      </c>
      <c r="D144" s="23">
        <f>IF(OR(Commesse!$D$11="",$B144&gt;Commesse!$E$11),0,Commesse!$Q$11*(1+Commesse!$O$11)/Commesse!$E$11)</f>
        <v/>
      </c>
      <c r="E144" s="24">
        <f>IF(D144=0,"",Commesse!$C$11+30*$B144)</f>
        <v/>
      </c>
      <c r="F144" s="23">
        <f>IF(OR(Commesse!$D$11="",$B144&gt;Commesse!$E$11),0,Commesse!$R$11/Commesse!$E$11)</f>
        <v/>
      </c>
      <c r="G144" s="24">
        <f>IF(F144=0,"",Commesse!$C$11+30*$B144+Commesse!$N$11)</f>
        <v/>
      </c>
      <c r="H144" s="23">
        <f>IF(Commesse!$D$11="",0,IF(LEFT(Commesse!$J$11,6)="Canone",IF($B144&gt;Commesse!$E$11,0,Commesse!$P$11/Commesse!$E$11),IF(Commesse!$J$11="SAL mensile",IF($B144&gt;Commesse!$E$11,0,(Commesse!$P$11-Commesse!$W$11)/Commesse!$E$11),IF(Commesse!$J$11="3 tappe (30/30/40)",(Commesse!$P$11-Commesse!$W$11)*(0.3*($B144=CEILING(Commesse!$E$11/3,1))+0.3*($B144=CEILING(2*Commesse!$E$11/3,1))+0.4*($B144=Commesse!$E$11)),IF($B144=Commesse!$E$11,(Commesse!$P$11-Commesse!$W$11),0)))))</f>
        <v/>
      </c>
      <c r="I144" s="24">
        <f>IF(H144=0,"",Commesse!$C$11+30*IF(Commesse!$J$11="Canone anticipato",$B144-1,$B144)+Commesse!$K$11)</f>
        <v/>
      </c>
      <c r="J144" s="24">
        <f>IF(H144=0,"",I144+Commesse!$L$11+Commesse!$M$11)</f>
        <v/>
      </c>
    </row>
    <row r="145">
      <c r="A145" t="n">
        <v>6</v>
      </c>
      <c r="B145" t="n">
        <v>21</v>
      </c>
      <c r="C145">
        <f>IF(Commesse!$D$11="","",Commesse!$B$11)</f>
        <v/>
      </c>
      <c r="D145" s="23">
        <f>IF(OR(Commesse!$D$11="",$B145&gt;Commesse!$E$11),0,Commesse!$Q$11*(1+Commesse!$O$11)/Commesse!$E$11)</f>
        <v/>
      </c>
      <c r="E145" s="24">
        <f>IF(D145=0,"",Commesse!$C$11+30*$B145)</f>
        <v/>
      </c>
      <c r="F145" s="23">
        <f>IF(OR(Commesse!$D$11="",$B145&gt;Commesse!$E$11),0,Commesse!$R$11/Commesse!$E$11)</f>
        <v/>
      </c>
      <c r="G145" s="24">
        <f>IF(F145=0,"",Commesse!$C$11+30*$B145+Commesse!$N$11)</f>
        <v/>
      </c>
      <c r="H145" s="23">
        <f>IF(Commesse!$D$11="",0,IF(LEFT(Commesse!$J$11,6)="Canone",IF($B145&gt;Commesse!$E$11,0,Commesse!$P$11/Commesse!$E$11),IF(Commesse!$J$11="SAL mensile",IF($B145&gt;Commesse!$E$11,0,(Commesse!$P$11-Commesse!$W$11)/Commesse!$E$11),IF(Commesse!$J$11="3 tappe (30/30/40)",(Commesse!$P$11-Commesse!$W$11)*(0.3*($B145=CEILING(Commesse!$E$11/3,1))+0.3*($B145=CEILING(2*Commesse!$E$11/3,1))+0.4*($B145=Commesse!$E$11)),IF($B145=Commesse!$E$11,(Commesse!$P$11-Commesse!$W$11),0)))))</f>
        <v/>
      </c>
      <c r="I145" s="24">
        <f>IF(H145=0,"",Commesse!$C$11+30*IF(Commesse!$J$11="Canone anticipato",$B145-1,$B145)+Commesse!$K$11)</f>
        <v/>
      </c>
      <c r="J145" s="24">
        <f>IF(H145=0,"",I145+Commesse!$L$11+Commesse!$M$11)</f>
        <v/>
      </c>
    </row>
    <row r="146">
      <c r="A146" t="n">
        <v>6</v>
      </c>
      <c r="B146" t="n">
        <v>22</v>
      </c>
      <c r="C146">
        <f>IF(Commesse!$D$11="","",Commesse!$B$11)</f>
        <v/>
      </c>
      <c r="D146" s="23">
        <f>IF(OR(Commesse!$D$11="",$B146&gt;Commesse!$E$11),0,Commesse!$Q$11*(1+Commesse!$O$11)/Commesse!$E$11)</f>
        <v/>
      </c>
      <c r="E146" s="24">
        <f>IF(D146=0,"",Commesse!$C$11+30*$B146)</f>
        <v/>
      </c>
      <c r="F146" s="23">
        <f>IF(OR(Commesse!$D$11="",$B146&gt;Commesse!$E$11),0,Commesse!$R$11/Commesse!$E$11)</f>
        <v/>
      </c>
      <c r="G146" s="24">
        <f>IF(F146=0,"",Commesse!$C$11+30*$B146+Commesse!$N$11)</f>
        <v/>
      </c>
      <c r="H146" s="23">
        <f>IF(Commesse!$D$11="",0,IF(LEFT(Commesse!$J$11,6)="Canone",IF($B146&gt;Commesse!$E$11,0,Commesse!$P$11/Commesse!$E$11),IF(Commesse!$J$11="SAL mensile",IF($B146&gt;Commesse!$E$11,0,(Commesse!$P$11-Commesse!$W$11)/Commesse!$E$11),IF(Commesse!$J$11="3 tappe (30/30/40)",(Commesse!$P$11-Commesse!$W$11)*(0.3*($B146=CEILING(Commesse!$E$11/3,1))+0.3*($B146=CEILING(2*Commesse!$E$11/3,1))+0.4*($B146=Commesse!$E$11)),IF($B146=Commesse!$E$11,(Commesse!$P$11-Commesse!$W$11),0)))))</f>
        <v/>
      </c>
      <c r="I146" s="24">
        <f>IF(H146=0,"",Commesse!$C$11+30*IF(Commesse!$J$11="Canone anticipato",$B146-1,$B146)+Commesse!$K$11)</f>
        <v/>
      </c>
      <c r="J146" s="24">
        <f>IF(H146=0,"",I146+Commesse!$L$11+Commesse!$M$11)</f>
        <v/>
      </c>
    </row>
    <row r="147">
      <c r="A147" t="n">
        <v>6</v>
      </c>
      <c r="B147" t="n">
        <v>23</v>
      </c>
      <c r="C147">
        <f>IF(Commesse!$D$11="","",Commesse!$B$11)</f>
        <v/>
      </c>
      <c r="D147" s="23">
        <f>IF(OR(Commesse!$D$11="",$B147&gt;Commesse!$E$11),0,Commesse!$Q$11*(1+Commesse!$O$11)/Commesse!$E$11)</f>
        <v/>
      </c>
      <c r="E147" s="24">
        <f>IF(D147=0,"",Commesse!$C$11+30*$B147)</f>
        <v/>
      </c>
      <c r="F147" s="23">
        <f>IF(OR(Commesse!$D$11="",$B147&gt;Commesse!$E$11),0,Commesse!$R$11/Commesse!$E$11)</f>
        <v/>
      </c>
      <c r="G147" s="24">
        <f>IF(F147=0,"",Commesse!$C$11+30*$B147+Commesse!$N$11)</f>
        <v/>
      </c>
      <c r="H147" s="23">
        <f>IF(Commesse!$D$11="",0,IF(LEFT(Commesse!$J$11,6)="Canone",IF($B147&gt;Commesse!$E$11,0,Commesse!$P$11/Commesse!$E$11),IF(Commesse!$J$11="SAL mensile",IF($B147&gt;Commesse!$E$11,0,(Commesse!$P$11-Commesse!$W$11)/Commesse!$E$11),IF(Commesse!$J$11="3 tappe (30/30/40)",(Commesse!$P$11-Commesse!$W$11)*(0.3*($B147=CEILING(Commesse!$E$11/3,1))+0.3*($B147=CEILING(2*Commesse!$E$11/3,1))+0.4*($B147=Commesse!$E$11)),IF($B147=Commesse!$E$11,(Commesse!$P$11-Commesse!$W$11),0)))))</f>
        <v/>
      </c>
      <c r="I147" s="24">
        <f>IF(H147=0,"",Commesse!$C$11+30*IF(Commesse!$J$11="Canone anticipato",$B147-1,$B147)+Commesse!$K$11)</f>
        <v/>
      </c>
      <c r="J147" s="24">
        <f>IF(H147=0,"",I147+Commesse!$L$11+Commesse!$M$11)</f>
        <v/>
      </c>
    </row>
    <row r="148">
      <c r="A148" t="n">
        <v>6</v>
      </c>
      <c r="B148" t="n">
        <v>24</v>
      </c>
      <c r="C148">
        <f>IF(Commesse!$D$11="","",Commesse!$B$11)</f>
        <v/>
      </c>
      <c r="D148" s="23">
        <f>IF(OR(Commesse!$D$11="",$B148&gt;Commesse!$E$11),0,Commesse!$Q$11*(1+Commesse!$O$11)/Commesse!$E$11)</f>
        <v/>
      </c>
      <c r="E148" s="24">
        <f>IF(D148=0,"",Commesse!$C$11+30*$B148)</f>
        <v/>
      </c>
      <c r="F148" s="23">
        <f>IF(OR(Commesse!$D$11="",$B148&gt;Commesse!$E$11),0,Commesse!$R$11/Commesse!$E$11)</f>
        <v/>
      </c>
      <c r="G148" s="24">
        <f>IF(F148=0,"",Commesse!$C$11+30*$B148+Commesse!$N$11)</f>
        <v/>
      </c>
      <c r="H148" s="23">
        <f>IF(Commesse!$D$11="",0,IF(LEFT(Commesse!$J$11,6)="Canone",IF($B148&gt;Commesse!$E$11,0,Commesse!$P$11/Commesse!$E$11),IF(Commesse!$J$11="SAL mensile",IF($B148&gt;Commesse!$E$11,0,(Commesse!$P$11-Commesse!$W$11)/Commesse!$E$11),IF(Commesse!$J$11="3 tappe (30/30/40)",(Commesse!$P$11-Commesse!$W$11)*(0.3*($B148=CEILING(Commesse!$E$11/3,1))+0.3*($B148=CEILING(2*Commesse!$E$11/3,1))+0.4*($B148=Commesse!$E$11)),IF($B148=Commesse!$E$11,(Commesse!$P$11-Commesse!$W$11),0)))))</f>
        <v/>
      </c>
      <c r="I148" s="24">
        <f>IF(H148=0,"",Commesse!$C$11+30*IF(Commesse!$J$11="Canone anticipato",$B148-1,$B148)+Commesse!$K$11)</f>
        <v/>
      </c>
      <c r="J148" s="24">
        <f>IF(H148=0,"",I148+Commesse!$L$11+Commesse!$M$11)</f>
        <v/>
      </c>
    </row>
    <row r="149">
      <c r="A149" t="n">
        <v>7</v>
      </c>
      <c r="B149" t="n">
        <v>1</v>
      </c>
      <c r="C149">
        <f>IF(Commesse!$D$12="","",Commesse!$B$12)</f>
        <v/>
      </c>
      <c r="D149" s="23">
        <f>IF(OR(Commesse!$D$12="",$B149&gt;Commesse!$E$12),0,Commesse!$Q$12*(1+Commesse!$O$12)/Commesse!$E$12)</f>
        <v/>
      </c>
      <c r="E149" s="24">
        <f>IF(D149=0,"",Commesse!$C$12+30*$B149)</f>
        <v/>
      </c>
      <c r="F149" s="23">
        <f>IF(OR(Commesse!$D$12="",$B149&gt;Commesse!$E$12),0,Commesse!$R$12/Commesse!$E$12)</f>
        <v/>
      </c>
      <c r="G149" s="24">
        <f>IF(F149=0,"",Commesse!$C$12+30*$B149+Commesse!$N$12)</f>
        <v/>
      </c>
      <c r="H149" s="23">
        <f>IF(Commesse!$D$12="",0,IF(LEFT(Commesse!$J$12,6)="Canone",IF($B149&gt;Commesse!$E$12,0,Commesse!$P$12/Commesse!$E$12),IF(Commesse!$J$12="SAL mensile",IF($B149&gt;Commesse!$E$12,0,(Commesse!$P$12-Commesse!$W$12)/Commesse!$E$12),IF(Commesse!$J$12="3 tappe (30/30/40)",(Commesse!$P$12-Commesse!$W$12)*(0.3*($B149=CEILING(Commesse!$E$12/3,1))+0.3*($B149=CEILING(2*Commesse!$E$12/3,1))+0.4*($B149=Commesse!$E$12)),IF($B149=Commesse!$E$12,(Commesse!$P$12-Commesse!$W$12),0)))))</f>
        <v/>
      </c>
      <c r="I149" s="24">
        <f>IF(H149=0,"",Commesse!$C$12+30*IF(Commesse!$J$12="Canone anticipato",$B149-1,$B149)+Commesse!$K$12)</f>
        <v/>
      </c>
      <c r="J149" s="24">
        <f>IF(H149=0,"",I149+Commesse!$L$12+Commesse!$M$12)</f>
        <v/>
      </c>
    </row>
    <row r="150">
      <c r="A150" t="n">
        <v>7</v>
      </c>
      <c r="B150" t="n">
        <v>2</v>
      </c>
      <c r="C150">
        <f>IF(Commesse!$D$12="","",Commesse!$B$12)</f>
        <v/>
      </c>
      <c r="D150" s="23">
        <f>IF(OR(Commesse!$D$12="",$B150&gt;Commesse!$E$12),0,Commesse!$Q$12*(1+Commesse!$O$12)/Commesse!$E$12)</f>
        <v/>
      </c>
      <c r="E150" s="24">
        <f>IF(D150=0,"",Commesse!$C$12+30*$B150)</f>
        <v/>
      </c>
      <c r="F150" s="23">
        <f>IF(OR(Commesse!$D$12="",$B150&gt;Commesse!$E$12),0,Commesse!$R$12/Commesse!$E$12)</f>
        <v/>
      </c>
      <c r="G150" s="24">
        <f>IF(F150=0,"",Commesse!$C$12+30*$B150+Commesse!$N$12)</f>
        <v/>
      </c>
      <c r="H150" s="23">
        <f>IF(Commesse!$D$12="",0,IF(LEFT(Commesse!$J$12,6)="Canone",IF($B150&gt;Commesse!$E$12,0,Commesse!$P$12/Commesse!$E$12),IF(Commesse!$J$12="SAL mensile",IF($B150&gt;Commesse!$E$12,0,(Commesse!$P$12-Commesse!$W$12)/Commesse!$E$12),IF(Commesse!$J$12="3 tappe (30/30/40)",(Commesse!$P$12-Commesse!$W$12)*(0.3*($B150=CEILING(Commesse!$E$12/3,1))+0.3*($B150=CEILING(2*Commesse!$E$12/3,1))+0.4*($B150=Commesse!$E$12)),IF($B150=Commesse!$E$12,(Commesse!$P$12-Commesse!$W$12),0)))))</f>
        <v/>
      </c>
      <c r="I150" s="24">
        <f>IF(H150=0,"",Commesse!$C$12+30*IF(Commesse!$J$12="Canone anticipato",$B150-1,$B150)+Commesse!$K$12)</f>
        <v/>
      </c>
      <c r="J150" s="24">
        <f>IF(H150=0,"",I150+Commesse!$L$12+Commesse!$M$12)</f>
        <v/>
      </c>
    </row>
    <row r="151">
      <c r="A151" t="n">
        <v>7</v>
      </c>
      <c r="B151" t="n">
        <v>3</v>
      </c>
      <c r="C151">
        <f>IF(Commesse!$D$12="","",Commesse!$B$12)</f>
        <v/>
      </c>
      <c r="D151" s="23">
        <f>IF(OR(Commesse!$D$12="",$B151&gt;Commesse!$E$12),0,Commesse!$Q$12*(1+Commesse!$O$12)/Commesse!$E$12)</f>
        <v/>
      </c>
      <c r="E151" s="24">
        <f>IF(D151=0,"",Commesse!$C$12+30*$B151)</f>
        <v/>
      </c>
      <c r="F151" s="23">
        <f>IF(OR(Commesse!$D$12="",$B151&gt;Commesse!$E$12),0,Commesse!$R$12/Commesse!$E$12)</f>
        <v/>
      </c>
      <c r="G151" s="24">
        <f>IF(F151=0,"",Commesse!$C$12+30*$B151+Commesse!$N$12)</f>
        <v/>
      </c>
      <c r="H151" s="23">
        <f>IF(Commesse!$D$12="",0,IF(LEFT(Commesse!$J$12,6)="Canone",IF($B151&gt;Commesse!$E$12,0,Commesse!$P$12/Commesse!$E$12),IF(Commesse!$J$12="SAL mensile",IF($B151&gt;Commesse!$E$12,0,(Commesse!$P$12-Commesse!$W$12)/Commesse!$E$12),IF(Commesse!$J$12="3 tappe (30/30/40)",(Commesse!$P$12-Commesse!$W$12)*(0.3*($B151=CEILING(Commesse!$E$12/3,1))+0.3*($B151=CEILING(2*Commesse!$E$12/3,1))+0.4*($B151=Commesse!$E$12)),IF($B151=Commesse!$E$12,(Commesse!$P$12-Commesse!$W$12),0)))))</f>
        <v/>
      </c>
      <c r="I151" s="24">
        <f>IF(H151=0,"",Commesse!$C$12+30*IF(Commesse!$J$12="Canone anticipato",$B151-1,$B151)+Commesse!$K$12)</f>
        <v/>
      </c>
      <c r="J151" s="24">
        <f>IF(H151=0,"",I151+Commesse!$L$12+Commesse!$M$12)</f>
        <v/>
      </c>
    </row>
    <row r="152">
      <c r="A152" t="n">
        <v>7</v>
      </c>
      <c r="B152" t="n">
        <v>4</v>
      </c>
      <c r="C152">
        <f>IF(Commesse!$D$12="","",Commesse!$B$12)</f>
        <v/>
      </c>
      <c r="D152" s="23">
        <f>IF(OR(Commesse!$D$12="",$B152&gt;Commesse!$E$12),0,Commesse!$Q$12*(1+Commesse!$O$12)/Commesse!$E$12)</f>
        <v/>
      </c>
      <c r="E152" s="24">
        <f>IF(D152=0,"",Commesse!$C$12+30*$B152)</f>
        <v/>
      </c>
      <c r="F152" s="23">
        <f>IF(OR(Commesse!$D$12="",$B152&gt;Commesse!$E$12),0,Commesse!$R$12/Commesse!$E$12)</f>
        <v/>
      </c>
      <c r="G152" s="24">
        <f>IF(F152=0,"",Commesse!$C$12+30*$B152+Commesse!$N$12)</f>
        <v/>
      </c>
      <c r="H152" s="23">
        <f>IF(Commesse!$D$12="",0,IF(LEFT(Commesse!$J$12,6)="Canone",IF($B152&gt;Commesse!$E$12,0,Commesse!$P$12/Commesse!$E$12),IF(Commesse!$J$12="SAL mensile",IF($B152&gt;Commesse!$E$12,0,(Commesse!$P$12-Commesse!$W$12)/Commesse!$E$12),IF(Commesse!$J$12="3 tappe (30/30/40)",(Commesse!$P$12-Commesse!$W$12)*(0.3*($B152=CEILING(Commesse!$E$12/3,1))+0.3*($B152=CEILING(2*Commesse!$E$12/3,1))+0.4*($B152=Commesse!$E$12)),IF($B152=Commesse!$E$12,(Commesse!$P$12-Commesse!$W$12),0)))))</f>
        <v/>
      </c>
      <c r="I152" s="24">
        <f>IF(H152=0,"",Commesse!$C$12+30*IF(Commesse!$J$12="Canone anticipato",$B152-1,$B152)+Commesse!$K$12)</f>
        <v/>
      </c>
      <c r="J152" s="24">
        <f>IF(H152=0,"",I152+Commesse!$L$12+Commesse!$M$12)</f>
        <v/>
      </c>
    </row>
    <row r="153">
      <c r="A153" t="n">
        <v>7</v>
      </c>
      <c r="B153" t="n">
        <v>5</v>
      </c>
      <c r="C153">
        <f>IF(Commesse!$D$12="","",Commesse!$B$12)</f>
        <v/>
      </c>
      <c r="D153" s="23">
        <f>IF(OR(Commesse!$D$12="",$B153&gt;Commesse!$E$12),0,Commesse!$Q$12*(1+Commesse!$O$12)/Commesse!$E$12)</f>
        <v/>
      </c>
      <c r="E153" s="24">
        <f>IF(D153=0,"",Commesse!$C$12+30*$B153)</f>
        <v/>
      </c>
      <c r="F153" s="23">
        <f>IF(OR(Commesse!$D$12="",$B153&gt;Commesse!$E$12),0,Commesse!$R$12/Commesse!$E$12)</f>
        <v/>
      </c>
      <c r="G153" s="24">
        <f>IF(F153=0,"",Commesse!$C$12+30*$B153+Commesse!$N$12)</f>
        <v/>
      </c>
      <c r="H153" s="23">
        <f>IF(Commesse!$D$12="",0,IF(LEFT(Commesse!$J$12,6)="Canone",IF($B153&gt;Commesse!$E$12,0,Commesse!$P$12/Commesse!$E$12),IF(Commesse!$J$12="SAL mensile",IF($B153&gt;Commesse!$E$12,0,(Commesse!$P$12-Commesse!$W$12)/Commesse!$E$12),IF(Commesse!$J$12="3 tappe (30/30/40)",(Commesse!$P$12-Commesse!$W$12)*(0.3*($B153=CEILING(Commesse!$E$12/3,1))+0.3*($B153=CEILING(2*Commesse!$E$12/3,1))+0.4*($B153=Commesse!$E$12)),IF($B153=Commesse!$E$12,(Commesse!$P$12-Commesse!$W$12),0)))))</f>
        <v/>
      </c>
      <c r="I153" s="24">
        <f>IF(H153=0,"",Commesse!$C$12+30*IF(Commesse!$J$12="Canone anticipato",$B153-1,$B153)+Commesse!$K$12)</f>
        <v/>
      </c>
      <c r="J153" s="24">
        <f>IF(H153=0,"",I153+Commesse!$L$12+Commesse!$M$12)</f>
        <v/>
      </c>
    </row>
    <row r="154">
      <c r="A154" t="n">
        <v>7</v>
      </c>
      <c r="B154" t="n">
        <v>6</v>
      </c>
      <c r="C154">
        <f>IF(Commesse!$D$12="","",Commesse!$B$12)</f>
        <v/>
      </c>
      <c r="D154" s="23">
        <f>IF(OR(Commesse!$D$12="",$B154&gt;Commesse!$E$12),0,Commesse!$Q$12*(1+Commesse!$O$12)/Commesse!$E$12)</f>
        <v/>
      </c>
      <c r="E154" s="24">
        <f>IF(D154=0,"",Commesse!$C$12+30*$B154)</f>
        <v/>
      </c>
      <c r="F154" s="23">
        <f>IF(OR(Commesse!$D$12="",$B154&gt;Commesse!$E$12),0,Commesse!$R$12/Commesse!$E$12)</f>
        <v/>
      </c>
      <c r="G154" s="24">
        <f>IF(F154=0,"",Commesse!$C$12+30*$B154+Commesse!$N$12)</f>
        <v/>
      </c>
      <c r="H154" s="23">
        <f>IF(Commesse!$D$12="",0,IF(LEFT(Commesse!$J$12,6)="Canone",IF($B154&gt;Commesse!$E$12,0,Commesse!$P$12/Commesse!$E$12),IF(Commesse!$J$12="SAL mensile",IF($B154&gt;Commesse!$E$12,0,(Commesse!$P$12-Commesse!$W$12)/Commesse!$E$12),IF(Commesse!$J$12="3 tappe (30/30/40)",(Commesse!$P$12-Commesse!$W$12)*(0.3*($B154=CEILING(Commesse!$E$12/3,1))+0.3*($B154=CEILING(2*Commesse!$E$12/3,1))+0.4*($B154=Commesse!$E$12)),IF($B154=Commesse!$E$12,(Commesse!$P$12-Commesse!$W$12),0)))))</f>
        <v/>
      </c>
      <c r="I154" s="24">
        <f>IF(H154=0,"",Commesse!$C$12+30*IF(Commesse!$J$12="Canone anticipato",$B154-1,$B154)+Commesse!$K$12)</f>
        <v/>
      </c>
      <c r="J154" s="24">
        <f>IF(H154=0,"",I154+Commesse!$L$12+Commesse!$M$12)</f>
        <v/>
      </c>
    </row>
    <row r="155">
      <c r="A155" t="n">
        <v>7</v>
      </c>
      <c r="B155" t="n">
        <v>7</v>
      </c>
      <c r="C155">
        <f>IF(Commesse!$D$12="","",Commesse!$B$12)</f>
        <v/>
      </c>
      <c r="D155" s="23">
        <f>IF(OR(Commesse!$D$12="",$B155&gt;Commesse!$E$12),0,Commesse!$Q$12*(1+Commesse!$O$12)/Commesse!$E$12)</f>
        <v/>
      </c>
      <c r="E155" s="24">
        <f>IF(D155=0,"",Commesse!$C$12+30*$B155)</f>
        <v/>
      </c>
      <c r="F155" s="23">
        <f>IF(OR(Commesse!$D$12="",$B155&gt;Commesse!$E$12),0,Commesse!$R$12/Commesse!$E$12)</f>
        <v/>
      </c>
      <c r="G155" s="24">
        <f>IF(F155=0,"",Commesse!$C$12+30*$B155+Commesse!$N$12)</f>
        <v/>
      </c>
      <c r="H155" s="23">
        <f>IF(Commesse!$D$12="",0,IF(LEFT(Commesse!$J$12,6)="Canone",IF($B155&gt;Commesse!$E$12,0,Commesse!$P$12/Commesse!$E$12),IF(Commesse!$J$12="SAL mensile",IF($B155&gt;Commesse!$E$12,0,(Commesse!$P$12-Commesse!$W$12)/Commesse!$E$12),IF(Commesse!$J$12="3 tappe (30/30/40)",(Commesse!$P$12-Commesse!$W$12)*(0.3*($B155=CEILING(Commesse!$E$12/3,1))+0.3*($B155=CEILING(2*Commesse!$E$12/3,1))+0.4*($B155=Commesse!$E$12)),IF($B155=Commesse!$E$12,(Commesse!$P$12-Commesse!$W$12),0)))))</f>
        <v/>
      </c>
      <c r="I155" s="24">
        <f>IF(H155=0,"",Commesse!$C$12+30*IF(Commesse!$J$12="Canone anticipato",$B155-1,$B155)+Commesse!$K$12)</f>
        <v/>
      </c>
      <c r="J155" s="24">
        <f>IF(H155=0,"",I155+Commesse!$L$12+Commesse!$M$12)</f>
        <v/>
      </c>
    </row>
    <row r="156">
      <c r="A156" t="n">
        <v>7</v>
      </c>
      <c r="B156" t="n">
        <v>8</v>
      </c>
      <c r="C156">
        <f>IF(Commesse!$D$12="","",Commesse!$B$12)</f>
        <v/>
      </c>
      <c r="D156" s="23">
        <f>IF(OR(Commesse!$D$12="",$B156&gt;Commesse!$E$12),0,Commesse!$Q$12*(1+Commesse!$O$12)/Commesse!$E$12)</f>
        <v/>
      </c>
      <c r="E156" s="24">
        <f>IF(D156=0,"",Commesse!$C$12+30*$B156)</f>
        <v/>
      </c>
      <c r="F156" s="23">
        <f>IF(OR(Commesse!$D$12="",$B156&gt;Commesse!$E$12),0,Commesse!$R$12/Commesse!$E$12)</f>
        <v/>
      </c>
      <c r="G156" s="24">
        <f>IF(F156=0,"",Commesse!$C$12+30*$B156+Commesse!$N$12)</f>
        <v/>
      </c>
      <c r="H156" s="23">
        <f>IF(Commesse!$D$12="",0,IF(LEFT(Commesse!$J$12,6)="Canone",IF($B156&gt;Commesse!$E$12,0,Commesse!$P$12/Commesse!$E$12),IF(Commesse!$J$12="SAL mensile",IF($B156&gt;Commesse!$E$12,0,(Commesse!$P$12-Commesse!$W$12)/Commesse!$E$12),IF(Commesse!$J$12="3 tappe (30/30/40)",(Commesse!$P$12-Commesse!$W$12)*(0.3*($B156=CEILING(Commesse!$E$12/3,1))+0.3*($B156=CEILING(2*Commesse!$E$12/3,1))+0.4*($B156=Commesse!$E$12)),IF($B156=Commesse!$E$12,(Commesse!$P$12-Commesse!$W$12),0)))))</f>
        <v/>
      </c>
      <c r="I156" s="24">
        <f>IF(H156=0,"",Commesse!$C$12+30*IF(Commesse!$J$12="Canone anticipato",$B156-1,$B156)+Commesse!$K$12)</f>
        <v/>
      </c>
      <c r="J156" s="24">
        <f>IF(H156=0,"",I156+Commesse!$L$12+Commesse!$M$12)</f>
        <v/>
      </c>
    </row>
    <row r="157">
      <c r="A157" t="n">
        <v>7</v>
      </c>
      <c r="B157" t="n">
        <v>9</v>
      </c>
      <c r="C157">
        <f>IF(Commesse!$D$12="","",Commesse!$B$12)</f>
        <v/>
      </c>
      <c r="D157" s="23">
        <f>IF(OR(Commesse!$D$12="",$B157&gt;Commesse!$E$12),0,Commesse!$Q$12*(1+Commesse!$O$12)/Commesse!$E$12)</f>
        <v/>
      </c>
      <c r="E157" s="24">
        <f>IF(D157=0,"",Commesse!$C$12+30*$B157)</f>
        <v/>
      </c>
      <c r="F157" s="23">
        <f>IF(OR(Commesse!$D$12="",$B157&gt;Commesse!$E$12),0,Commesse!$R$12/Commesse!$E$12)</f>
        <v/>
      </c>
      <c r="G157" s="24">
        <f>IF(F157=0,"",Commesse!$C$12+30*$B157+Commesse!$N$12)</f>
        <v/>
      </c>
      <c r="H157" s="23">
        <f>IF(Commesse!$D$12="",0,IF(LEFT(Commesse!$J$12,6)="Canone",IF($B157&gt;Commesse!$E$12,0,Commesse!$P$12/Commesse!$E$12),IF(Commesse!$J$12="SAL mensile",IF($B157&gt;Commesse!$E$12,0,(Commesse!$P$12-Commesse!$W$12)/Commesse!$E$12),IF(Commesse!$J$12="3 tappe (30/30/40)",(Commesse!$P$12-Commesse!$W$12)*(0.3*($B157=CEILING(Commesse!$E$12/3,1))+0.3*($B157=CEILING(2*Commesse!$E$12/3,1))+0.4*($B157=Commesse!$E$12)),IF($B157=Commesse!$E$12,(Commesse!$P$12-Commesse!$W$12),0)))))</f>
        <v/>
      </c>
      <c r="I157" s="24">
        <f>IF(H157=0,"",Commesse!$C$12+30*IF(Commesse!$J$12="Canone anticipato",$B157-1,$B157)+Commesse!$K$12)</f>
        <v/>
      </c>
      <c r="J157" s="24">
        <f>IF(H157=0,"",I157+Commesse!$L$12+Commesse!$M$12)</f>
        <v/>
      </c>
    </row>
    <row r="158">
      <c r="A158" t="n">
        <v>7</v>
      </c>
      <c r="B158" t="n">
        <v>10</v>
      </c>
      <c r="C158">
        <f>IF(Commesse!$D$12="","",Commesse!$B$12)</f>
        <v/>
      </c>
      <c r="D158" s="23">
        <f>IF(OR(Commesse!$D$12="",$B158&gt;Commesse!$E$12),0,Commesse!$Q$12*(1+Commesse!$O$12)/Commesse!$E$12)</f>
        <v/>
      </c>
      <c r="E158" s="24">
        <f>IF(D158=0,"",Commesse!$C$12+30*$B158)</f>
        <v/>
      </c>
      <c r="F158" s="23">
        <f>IF(OR(Commesse!$D$12="",$B158&gt;Commesse!$E$12),0,Commesse!$R$12/Commesse!$E$12)</f>
        <v/>
      </c>
      <c r="G158" s="24">
        <f>IF(F158=0,"",Commesse!$C$12+30*$B158+Commesse!$N$12)</f>
        <v/>
      </c>
      <c r="H158" s="23">
        <f>IF(Commesse!$D$12="",0,IF(LEFT(Commesse!$J$12,6)="Canone",IF($B158&gt;Commesse!$E$12,0,Commesse!$P$12/Commesse!$E$12),IF(Commesse!$J$12="SAL mensile",IF($B158&gt;Commesse!$E$12,0,(Commesse!$P$12-Commesse!$W$12)/Commesse!$E$12),IF(Commesse!$J$12="3 tappe (30/30/40)",(Commesse!$P$12-Commesse!$W$12)*(0.3*($B158=CEILING(Commesse!$E$12/3,1))+0.3*($B158=CEILING(2*Commesse!$E$12/3,1))+0.4*($B158=Commesse!$E$12)),IF($B158=Commesse!$E$12,(Commesse!$P$12-Commesse!$W$12),0)))))</f>
        <v/>
      </c>
      <c r="I158" s="24">
        <f>IF(H158=0,"",Commesse!$C$12+30*IF(Commesse!$J$12="Canone anticipato",$B158-1,$B158)+Commesse!$K$12)</f>
        <v/>
      </c>
      <c r="J158" s="24">
        <f>IF(H158=0,"",I158+Commesse!$L$12+Commesse!$M$12)</f>
        <v/>
      </c>
    </row>
    <row r="159">
      <c r="A159" t="n">
        <v>7</v>
      </c>
      <c r="B159" t="n">
        <v>11</v>
      </c>
      <c r="C159">
        <f>IF(Commesse!$D$12="","",Commesse!$B$12)</f>
        <v/>
      </c>
      <c r="D159" s="23">
        <f>IF(OR(Commesse!$D$12="",$B159&gt;Commesse!$E$12),0,Commesse!$Q$12*(1+Commesse!$O$12)/Commesse!$E$12)</f>
        <v/>
      </c>
      <c r="E159" s="24">
        <f>IF(D159=0,"",Commesse!$C$12+30*$B159)</f>
        <v/>
      </c>
      <c r="F159" s="23">
        <f>IF(OR(Commesse!$D$12="",$B159&gt;Commesse!$E$12),0,Commesse!$R$12/Commesse!$E$12)</f>
        <v/>
      </c>
      <c r="G159" s="24">
        <f>IF(F159=0,"",Commesse!$C$12+30*$B159+Commesse!$N$12)</f>
        <v/>
      </c>
      <c r="H159" s="23">
        <f>IF(Commesse!$D$12="",0,IF(LEFT(Commesse!$J$12,6)="Canone",IF($B159&gt;Commesse!$E$12,0,Commesse!$P$12/Commesse!$E$12),IF(Commesse!$J$12="SAL mensile",IF($B159&gt;Commesse!$E$12,0,(Commesse!$P$12-Commesse!$W$12)/Commesse!$E$12),IF(Commesse!$J$12="3 tappe (30/30/40)",(Commesse!$P$12-Commesse!$W$12)*(0.3*($B159=CEILING(Commesse!$E$12/3,1))+0.3*($B159=CEILING(2*Commesse!$E$12/3,1))+0.4*($B159=Commesse!$E$12)),IF($B159=Commesse!$E$12,(Commesse!$P$12-Commesse!$W$12),0)))))</f>
        <v/>
      </c>
      <c r="I159" s="24">
        <f>IF(H159=0,"",Commesse!$C$12+30*IF(Commesse!$J$12="Canone anticipato",$B159-1,$B159)+Commesse!$K$12)</f>
        <v/>
      </c>
      <c r="J159" s="24">
        <f>IF(H159=0,"",I159+Commesse!$L$12+Commesse!$M$12)</f>
        <v/>
      </c>
    </row>
    <row r="160">
      <c r="A160" t="n">
        <v>7</v>
      </c>
      <c r="B160" t="n">
        <v>12</v>
      </c>
      <c r="C160">
        <f>IF(Commesse!$D$12="","",Commesse!$B$12)</f>
        <v/>
      </c>
      <c r="D160" s="23">
        <f>IF(OR(Commesse!$D$12="",$B160&gt;Commesse!$E$12),0,Commesse!$Q$12*(1+Commesse!$O$12)/Commesse!$E$12)</f>
        <v/>
      </c>
      <c r="E160" s="24">
        <f>IF(D160=0,"",Commesse!$C$12+30*$B160)</f>
        <v/>
      </c>
      <c r="F160" s="23">
        <f>IF(OR(Commesse!$D$12="",$B160&gt;Commesse!$E$12),0,Commesse!$R$12/Commesse!$E$12)</f>
        <v/>
      </c>
      <c r="G160" s="24">
        <f>IF(F160=0,"",Commesse!$C$12+30*$B160+Commesse!$N$12)</f>
        <v/>
      </c>
      <c r="H160" s="23">
        <f>IF(Commesse!$D$12="",0,IF(LEFT(Commesse!$J$12,6)="Canone",IF($B160&gt;Commesse!$E$12,0,Commesse!$P$12/Commesse!$E$12),IF(Commesse!$J$12="SAL mensile",IF($B160&gt;Commesse!$E$12,0,(Commesse!$P$12-Commesse!$W$12)/Commesse!$E$12),IF(Commesse!$J$12="3 tappe (30/30/40)",(Commesse!$P$12-Commesse!$W$12)*(0.3*($B160=CEILING(Commesse!$E$12/3,1))+0.3*($B160=CEILING(2*Commesse!$E$12/3,1))+0.4*($B160=Commesse!$E$12)),IF($B160=Commesse!$E$12,(Commesse!$P$12-Commesse!$W$12),0)))))</f>
        <v/>
      </c>
      <c r="I160" s="24">
        <f>IF(H160=0,"",Commesse!$C$12+30*IF(Commesse!$J$12="Canone anticipato",$B160-1,$B160)+Commesse!$K$12)</f>
        <v/>
      </c>
      <c r="J160" s="24">
        <f>IF(H160=0,"",I160+Commesse!$L$12+Commesse!$M$12)</f>
        <v/>
      </c>
    </row>
    <row r="161">
      <c r="A161" t="n">
        <v>7</v>
      </c>
      <c r="B161" t="n">
        <v>13</v>
      </c>
      <c r="C161">
        <f>IF(Commesse!$D$12="","",Commesse!$B$12)</f>
        <v/>
      </c>
      <c r="D161" s="23">
        <f>IF(OR(Commesse!$D$12="",$B161&gt;Commesse!$E$12),0,Commesse!$Q$12*(1+Commesse!$O$12)/Commesse!$E$12)</f>
        <v/>
      </c>
      <c r="E161" s="24">
        <f>IF(D161=0,"",Commesse!$C$12+30*$B161)</f>
        <v/>
      </c>
      <c r="F161" s="23">
        <f>IF(OR(Commesse!$D$12="",$B161&gt;Commesse!$E$12),0,Commesse!$R$12/Commesse!$E$12)</f>
        <v/>
      </c>
      <c r="G161" s="24">
        <f>IF(F161=0,"",Commesse!$C$12+30*$B161+Commesse!$N$12)</f>
        <v/>
      </c>
      <c r="H161" s="23">
        <f>IF(Commesse!$D$12="",0,IF(LEFT(Commesse!$J$12,6)="Canone",IF($B161&gt;Commesse!$E$12,0,Commesse!$P$12/Commesse!$E$12),IF(Commesse!$J$12="SAL mensile",IF($B161&gt;Commesse!$E$12,0,(Commesse!$P$12-Commesse!$W$12)/Commesse!$E$12),IF(Commesse!$J$12="3 tappe (30/30/40)",(Commesse!$P$12-Commesse!$W$12)*(0.3*($B161=CEILING(Commesse!$E$12/3,1))+0.3*($B161=CEILING(2*Commesse!$E$12/3,1))+0.4*($B161=Commesse!$E$12)),IF($B161=Commesse!$E$12,(Commesse!$P$12-Commesse!$W$12),0)))))</f>
        <v/>
      </c>
      <c r="I161" s="24">
        <f>IF(H161=0,"",Commesse!$C$12+30*IF(Commesse!$J$12="Canone anticipato",$B161-1,$B161)+Commesse!$K$12)</f>
        <v/>
      </c>
      <c r="J161" s="24">
        <f>IF(H161=0,"",I161+Commesse!$L$12+Commesse!$M$12)</f>
        <v/>
      </c>
    </row>
    <row r="162">
      <c r="A162" t="n">
        <v>7</v>
      </c>
      <c r="B162" t="n">
        <v>14</v>
      </c>
      <c r="C162">
        <f>IF(Commesse!$D$12="","",Commesse!$B$12)</f>
        <v/>
      </c>
      <c r="D162" s="23">
        <f>IF(OR(Commesse!$D$12="",$B162&gt;Commesse!$E$12),0,Commesse!$Q$12*(1+Commesse!$O$12)/Commesse!$E$12)</f>
        <v/>
      </c>
      <c r="E162" s="24">
        <f>IF(D162=0,"",Commesse!$C$12+30*$B162)</f>
        <v/>
      </c>
      <c r="F162" s="23">
        <f>IF(OR(Commesse!$D$12="",$B162&gt;Commesse!$E$12),0,Commesse!$R$12/Commesse!$E$12)</f>
        <v/>
      </c>
      <c r="G162" s="24">
        <f>IF(F162=0,"",Commesse!$C$12+30*$B162+Commesse!$N$12)</f>
        <v/>
      </c>
      <c r="H162" s="23">
        <f>IF(Commesse!$D$12="",0,IF(LEFT(Commesse!$J$12,6)="Canone",IF($B162&gt;Commesse!$E$12,0,Commesse!$P$12/Commesse!$E$12),IF(Commesse!$J$12="SAL mensile",IF($B162&gt;Commesse!$E$12,0,(Commesse!$P$12-Commesse!$W$12)/Commesse!$E$12),IF(Commesse!$J$12="3 tappe (30/30/40)",(Commesse!$P$12-Commesse!$W$12)*(0.3*($B162=CEILING(Commesse!$E$12/3,1))+0.3*($B162=CEILING(2*Commesse!$E$12/3,1))+0.4*($B162=Commesse!$E$12)),IF($B162=Commesse!$E$12,(Commesse!$P$12-Commesse!$W$12),0)))))</f>
        <v/>
      </c>
      <c r="I162" s="24">
        <f>IF(H162=0,"",Commesse!$C$12+30*IF(Commesse!$J$12="Canone anticipato",$B162-1,$B162)+Commesse!$K$12)</f>
        <v/>
      </c>
      <c r="J162" s="24">
        <f>IF(H162=0,"",I162+Commesse!$L$12+Commesse!$M$12)</f>
        <v/>
      </c>
    </row>
    <row r="163">
      <c r="A163" t="n">
        <v>7</v>
      </c>
      <c r="B163" t="n">
        <v>15</v>
      </c>
      <c r="C163">
        <f>IF(Commesse!$D$12="","",Commesse!$B$12)</f>
        <v/>
      </c>
      <c r="D163" s="23">
        <f>IF(OR(Commesse!$D$12="",$B163&gt;Commesse!$E$12),0,Commesse!$Q$12*(1+Commesse!$O$12)/Commesse!$E$12)</f>
        <v/>
      </c>
      <c r="E163" s="24">
        <f>IF(D163=0,"",Commesse!$C$12+30*$B163)</f>
        <v/>
      </c>
      <c r="F163" s="23">
        <f>IF(OR(Commesse!$D$12="",$B163&gt;Commesse!$E$12),0,Commesse!$R$12/Commesse!$E$12)</f>
        <v/>
      </c>
      <c r="G163" s="24">
        <f>IF(F163=0,"",Commesse!$C$12+30*$B163+Commesse!$N$12)</f>
        <v/>
      </c>
      <c r="H163" s="23">
        <f>IF(Commesse!$D$12="",0,IF(LEFT(Commesse!$J$12,6)="Canone",IF($B163&gt;Commesse!$E$12,0,Commesse!$P$12/Commesse!$E$12),IF(Commesse!$J$12="SAL mensile",IF($B163&gt;Commesse!$E$12,0,(Commesse!$P$12-Commesse!$W$12)/Commesse!$E$12),IF(Commesse!$J$12="3 tappe (30/30/40)",(Commesse!$P$12-Commesse!$W$12)*(0.3*($B163=CEILING(Commesse!$E$12/3,1))+0.3*($B163=CEILING(2*Commesse!$E$12/3,1))+0.4*($B163=Commesse!$E$12)),IF($B163=Commesse!$E$12,(Commesse!$P$12-Commesse!$W$12),0)))))</f>
        <v/>
      </c>
      <c r="I163" s="24">
        <f>IF(H163=0,"",Commesse!$C$12+30*IF(Commesse!$J$12="Canone anticipato",$B163-1,$B163)+Commesse!$K$12)</f>
        <v/>
      </c>
      <c r="J163" s="24">
        <f>IF(H163=0,"",I163+Commesse!$L$12+Commesse!$M$12)</f>
        <v/>
      </c>
    </row>
    <row r="164">
      <c r="A164" t="n">
        <v>7</v>
      </c>
      <c r="B164" t="n">
        <v>16</v>
      </c>
      <c r="C164">
        <f>IF(Commesse!$D$12="","",Commesse!$B$12)</f>
        <v/>
      </c>
      <c r="D164" s="23">
        <f>IF(OR(Commesse!$D$12="",$B164&gt;Commesse!$E$12),0,Commesse!$Q$12*(1+Commesse!$O$12)/Commesse!$E$12)</f>
        <v/>
      </c>
      <c r="E164" s="24">
        <f>IF(D164=0,"",Commesse!$C$12+30*$B164)</f>
        <v/>
      </c>
      <c r="F164" s="23">
        <f>IF(OR(Commesse!$D$12="",$B164&gt;Commesse!$E$12),0,Commesse!$R$12/Commesse!$E$12)</f>
        <v/>
      </c>
      <c r="G164" s="24">
        <f>IF(F164=0,"",Commesse!$C$12+30*$B164+Commesse!$N$12)</f>
        <v/>
      </c>
      <c r="H164" s="23">
        <f>IF(Commesse!$D$12="",0,IF(LEFT(Commesse!$J$12,6)="Canone",IF($B164&gt;Commesse!$E$12,0,Commesse!$P$12/Commesse!$E$12),IF(Commesse!$J$12="SAL mensile",IF($B164&gt;Commesse!$E$12,0,(Commesse!$P$12-Commesse!$W$12)/Commesse!$E$12),IF(Commesse!$J$12="3 tappe (30/30/40)",(Commesse!$P$12-Commesse!$W$12)*(0.3*($B164=CEILING(Commesse!$E$12/3,1))+0.3*($B164=CEILING(2*Commesse!$E$12/3,1))+0.4*($B164=Commesse!$E$12)),IF($B164=Commesse!$E$12,(Commesse!$P$12-Commesse!$W$12),0)))))</f>
        <v/>
      </c>
      <c r="I164" s="24">
        <f>IF(H164=0,"",Commesse!$C$12+30*IF(Commesse!$J$12="Canone anticipato",$B164-1,$B164)+Commesse!$K$12)</f>
        <v/>
      </c>
      <c r="J164" s="24">
        <f>IF(H164=0,"",I164+Commesse!$L$12+Commesse!$M$12)</f>
        <v/>
      </c>
    </row>
    <row r="165">
      <c r="A165" t="n">
        <v>7</v>
      </c>
      <c r="B165" t="n">
        <v>17</v>
      </c>
      <c r="C165">
        <f>IF(Commesse!$D$12="","",Commesse!$B$12)</f>
        <v/>
      </c>
      <c r="D165" s="23">
        <f>IF(OR(Commesse!$D$12="",$B165&gt;Commesse!$E$12),0,Commesse!$Q$12*(1+Commesse!$O$12)/Commesse!$E$12)</f>
        <v/>
      </c>
      <c r="E165" s="24">
        <f>IF(D165=0,"",Commesse!$C$12+30*$B165)</f>
        <v/>
      </c>
      <c r="F165" s="23">
        <f>IF(OR(Commesse!$D$12="",$B165&gt;Commesse!$E$12),0,Commesse!$R$12/Commesse!$E$12)</f>
        <v/>
      </c>
      <c r="G165" s="24">
        <f>IF(F165=0,"",Commesse!$C$12+30*$B165+Commesse!$N$12)</f>
        <v/>
      </c>
      <c r="H165" s="23">
        <f>IF(Commesse!$D$12="",0,IF(LEFT(Commesse!$J$12,6)="Canone",IF($B165&gt;Commesse!$E$12,0,Commesse!$P$12/Commesse!$E$12),IF(Commesse!$J$12="SAL mensile",IF($B165&gt;Commesse!$E$12,0,(Commesse!$P$12-Commesse!$W$12)/Commesse!$E$12),IF(Commesse!$J$12="3 tappe (30/30/40)",(Commesse!$P$12-Commesse!$W$12)*(0.3*($B165=CEILING(Commesse!$E$12/3,1))+0.3*($B165=CEILING(2*Commesse!$E$12/3,1))+0.4*($B165=Commesse!$E$12)),IF($B165=Commesse!$E$12,(Commesse!$P$12-Commesse!$W$12),0)))))</f>
        <v/>
      </c>
      <c r="I165" s="24">
        <f>IF(H165=0,"",Commesse!$C$12+30*IF(Commesse!$J$12="Canone anticipato",$B165-1,$B165)+Commesse!$K$12)</f>
        <v/>
      </c>
      <c r="J165" s="24">
        <f>IF(H165=0,"",I165+Commesse!$L$12+Commesse!$M$12)</f>
        <v/>
      </c>
    </row>
    <row r="166">
      <c r="A166" t="n">
        <v>7</v>
      </c>
      <c r="B166" t="n">
        <v>18</v>
      </c>
      <c r="C166">
        <f>IF(Commesse!$D$12="","",Commesse!$B$12)</f>
        <v/>
      </c>
      <c r="D166" s="23">
        <f>IF(OR(Commesse!$D$12="",$B166&gt;Commesse!$E$12),0,Commesse!$Q$12*(1+Commesse!$O$12)/Commesse!$E$12)</f>
        <v/>
      </c>
      <c r="E166" s="24">
        <f>IF(D166=0,"",Commesse!$C$12+30*$B166)</f>
        <v/>
      </c>
      <c r="F166" s="23">
        <f>IF(OR(Commesse!$D$12="",$B166&gt;Commesse!$E$12),0,Commesse!$R$12/Commesse!$E$12)</f>
        <v/>
      </c>
      <c r="G166" s="24">
        <f>IF(F166=0,"",Commesse!$C$12+30*$B166+Commesse!$N$12)</f>
        <v/>
      </c>
      <c r="H166" s="23">
        <f>IF(Commesse!$D$12="",0,IF(LEFT(Commesse!$J$12,6)="Canone",IF($B166&gt;Commesse!$E$12,0,Commesse!$P$12/Commesse!$E$12),IF(Commesse!$J$12="SAL mensile",IF($B166&gt;Commesse!$E$12,0,(Commesse!$P$12-Commesse!$W$12)/Commesse!$E$12),IF(Commesse!$J$12="3 tappe (30/30/40)",(Commesse!$P$12-Commesse!$W$12)*(0.3*($B166=CEILING(Commesse!$E$12/3,1))+0.3*($B166=CEILING(2*Commesse!$E$12/3,1))+0.4*($B166=Commesse!$E$12)),IF($B166=Commesse!$E$12,(Commesse!$P$12-Commesse!$W$12),0)))))</f>
        <v/>
      </c>
      <c r="I166" s="24">
        <f>IF(H166=0,"",Commesse!$C$12+30*IF(Commesse!$J$12="Canone anticipato",$B166-1,$B166)+Commesse!$K$12)</f>
        <v/>
      </c>
      <c r="J166" s="24">
        <f>IF(H166=0,"",I166+Commesse!$L$12+Commesse!$M$12)</f>
        <v/>
      </c>
    </row>
    <row r="167">
      <c r="A167" t="n">
        <v>7</v>
      </c>
      <c r="B167" t="n">
        <v>19</v>
      </c>
      <c r="C167">
        <f>IF(Commesse!$D$12="","",Commesse!$B$12)</f>
        <v/>
      </c>
      <c r="D167" s="23">
        <f>IF(OR(Commesse!$D$12="",$B167&gt;Commesse!$E$12),0,Commesse!$Q$12*(1+Commesse!$O$12)/Commesse!$E$12)</f>
        <v/>
      </c>
      <c r="E167" s="24">
        <f>IF(D167=0,"",Commesse!$C$12+30*$B167)</f>
        <v/>
      </c>
      <c r="F167" s="23">
        <f>IF(OR(Commesse!$D$12="",$B167&gt;Commesse!$E$12),0,Commesse!$R$12/Commesse!$E$12)</f>
        <v/>
      </c>
      <c r="G167" s="24">
        <f>IF(F167=0,"",Commesse!$C$12+30*$B167+Commesse!$N$12)</f>
        <v/>
      </c>
      <c r="H167" s="23">
        <f>IF(Commesse!$D$12="",0,IF(LEFT(Commesse!$J$12,6)="Canone",IF($B167&gt;Commesse!$E$12,0,Commesse!$P$12/Commesse!$E$12),IF(Commesse!$J$12="SAL mensile",IF($B167&gt;Commesse!$E$12,0,(Commesse!$P$12-Commesse!$W$12)/Commesse!$E$12),IF(Commesse!$J$12="3 tappe (30/30/40)",(Commesse!$P$12-Commesse!$W$12)*(0.3*($B167=CEILING(Commesse!$E$12/3,1))+0.3*($B167=CEILING(2*Commesse!$E$12/3,1))+0.4*($B167=Commesse!$E$12)),IF($B167=Commesse!$E$12,(Commesse!$P$12-Commesse!$W$12),0)))))</f>
        <v/>
      </c>
      <c r="I167" s="24">
        <f>IF(H167=0,"",Commesse!$C$12+30*IF(Commesse!$J$12="Canone anticipato",$B167-1,$B167)+Commesse!$K$12)</f>
        <v/>
      </c>
      <c r="J167" s="24">
        <f>IF(H167=0,"",I167+Commesse!$L$12+Commesse!$M$12)</f>
        <v/>
      </c>
    </row>
    <row r="168">
      <c r="A168" t="n">
        <v>7</v>
      </c>
      <c r="B168" t="n">
        <v>20</v>
      </c>
      <c r="C168">
        <f>IF(Commesse!$D$12="","",Commesse!$B$12)</f>
        <v/>
      </c>
      <c r="D168" s="23">
        <f>IF(OR(Commesse!$D$12="",$B168&gt;Commesse!$E$12),0,Commesse!$Q$12*(1+Commesse!$O$12)/Commesse!$E$12)</f>
        <v/>
      </c>
      <c r="E168" s="24">
        <f>IF(D168=0,"",Commesse!$C$12+30*$B168)</f>
        <v/>
      </c>
      <c r="F168" s="23">
        <f>IF(OR(Commesse!$D$12="",$B168&gt;Commesse!$E$12),0,Commesse!$R$12/Commesse!$E$12)</f>
        <v/>
      </c>
      <c r="G168" s="24">
        <f>IF(F168=0,"",Commesse!$C$12+30*$B168+Commesse!$N$12)</f>
        <v/>
      </c>
      <c r="H168" s="23">
        <f>IF(Commesse!$D$12="",0,IF(LEFT(Commesse!$J$12,6)="Canone",IF($B168&gt;Commesse!$E$12,0,Commesse!$P$12/Commesse!$E$12),IF(Commesse!$J$12="SAL mensile",IF($B168&gt;Commesse!$E$12,0,(Commesse!$P$12-Commesse!$W$12)/Commesse!$E$12),IF(Commesse!$J$12="3 tappe (30/30/40)",(Commesse!$P$12-Commesse!$W$12)*(0.3*($B168=CEILING(Commesse!$E$12/3,1))+0.3*($B168=CEILING(2*Commesse!$E$12/3,1))+0.4*($B168=Commesse!$E$12)),IF($B168=Commesse!$E$12,(Commesse!$P$12-Commesse!$W$12),0)))))</f>
        <v/>
      </c>
      <c r="I168" s="24">
        <f>IF(H168=0,"",Commesse!$C$12+30*IF(Commesse!$J$12="Canone anticipato",$B168-1,$B168)+Commesse!$K$12)</f>
        <v/>
      </c>
      <c r="J168" s="24">
        <f>IF(H168=0,"",I168+Commesse!$L$12+Commesse!$M$12)</f>
        <v/>
      </c>
    </row>
    <row r="169">
      <c r="A169" t="n">
        <v>7</v>
      </c>
      <c r="B169" t="n">
        <v>21</v>
      </c>
      <c r="C169">
        <f>IF(Commesse!$D$12="","",Commesse!$B$12)</f>
        <v/>
      </c>
      <c r="D169" s="23">
        <f>IF(OR(Commesse!$D$12="",$B169&gt;Commesse!$E$12),0,Commesse!$Q$12*(1+Commesse!$O$12)/Commesse!$E$12)</f>
        <v/>
      </c>
      <c r="E169" s="24">
        <f>IF(D169=0,"",Commesse!$C$12+30*$B169)</f>
        <v/>
      </c>
      <c r="F169" s="23">
        <f>IF(OR(Commesse!$D$12="",$B169&gt;Commesse!$E$12),0,Commesse!$R$12/Commesse!$E$12)</f>
        <v/>
      </c>
      <c r="G169" s="24">
        <f>IF(F169=0,"",Commesse!$C$12+30*$B169+Commesse!$N$12)</f>
        <v/>
      </c>
      <c r="H169" s="23">
        <f>IF(Commesse!$D$12="",0,IF(LEFT(Commesse!$J$12,6)="Canone",IF($B169&gt;Commesse!$E$12,0,Commesse!$P$12/Commesse!$E$12),IF(Commesse!$J$12="SAL mensile",IF($B169&gt;Commesse!$E$12,0,(Commesse!$P$12-Commesse!$W$12)/Commesse!$E$12),IF(Commesse!$J$12="3 tappe (30/30/40)",(Commesse!$P$12-Commesse!$W$12)*(0.3*($B169=CEILING(Commesse!$E$12/3,1))+0.3*($B169=CEILING(2*Commesse!$E$12/3,1))+0.4*($B169=Commesse!$E$12)),IF($B169=Commesse!$E$12,(Commesse!$P$12-Commesse!$W$12),0)))))</f>
        <v/>
      </c>
      <c r="I169" s="24">
        <f>IF(H169=0,"",Commesse!$C$12+30*IF(Commesse!$J$12="Canone anticipato",$B169-1,$B169)+Commesse!$K$12)</f>
        <v/>
      </c>
      <c r="J169" s="24">
        <f>IF(H169=0,"",I169+Commesse!$L$12+Commesse!$M$12)</f>
        <v/>
      </c>
    </row>
    <row r="170">
      <c r="A170" t="n">
        <v>7</v>
      </c>
      <c r="B170" t="n">
        <v>22</v>
      </c>
      <c r="C170">
        <f>IF(Commesse!$D$12="","",Commesse!$B$12)</f>
        <v/>
      </c>
      <c r="D170" s="23">
        <f>IF(OR(Commesse!$D$12="",$B170&gt;Commesse!$E$12),0,Commesse!$Q$12*(1+Commesse!$O$12)/Commesse!$E$12)</f>
        <v/>
      </c>
      <c r="E170" s="24">
        <f>IF(D170=0,"",Commesse!$C$12+30*$B170)</f>
        <v/>
      </c>
      <c r="F170" s="23">
        <f>IF(OR(Commesse!$D$12="",$B170&gt;Commesse!$E$12),0,Commesse!$R$12/Commesse!$E$12)</f>
        <v/>
      </c>
      <c r="G170" s="24">
        <f>IF(F170=0,"",Commesse!$C$12+30*$B170+Commesse!$N$12)</f>
        <v/>
      </c>
      <c r="H170" s="23">
        <f>IF(Commesse!$D$12="",0,IF(LEFT(Commesse!$J$12,6)="Canone",IF($B170&gt;Commesse!$E$12,0,Commesse!$P$12/Commesse!$E$12),IF(Commesse!$J$12="SAL mensile",IF($B170&gt;Commesse!$E$12,0,(Commesse!$P$12-Commesse!$W$12)/Commesse!$E$12),IF(Commesse!$J$12="3 tappe (30/30/40)",(Commesse!$P$12-Commesse!$W$12)*(0.3*($B170=CEILING(Commesse!$E$12/3,1))+0.3*($B170=CEILING(2*Commesse!$E$12/3,1))+0.4*($B170=Commesse!$E$12)),IF($B170=Commesse!$E$12,(Commesse!$P$12-Commesse!$W$12),0)))))</f>
        <v/>
      </c>
      <c r="I170" s="24">
        <f>IF(H170=0,"",Commesse!$C$12+30*IF(Commesse!$J$12="Canone anticipato",$B170-1,$B170)+Commesse!$K$12)</f>
        <v/>
      </c>
      <c r="J170" s="24">
        <f>IF(H170=0,"",I170+Commesse!$L$12+Commesse!$M$12)</f>
        <v/>
      </c>
    </row>
    <row r="171">
      <c r="A171" t="n">
        <v>7</v>
      </c>
      <c r="B171" t="n">
        <v>23</v>
      </c>
      <c r="C171">
        <f>IF(Commesse!$D$12="","",Commesse!$B$12)</f>
        <v/>
      </c>
      <c r="D171" s="23">
        <f>IF(OR(Commesse!$D$12="",$B171&gt;Commesse!$E$12),0,Commesse!$Q$12*(1+Commesse!$O$12)/Commesse!$E$12)</f>
        <v/>
      </c>
      <c r="E171" s="24">
        <f>IF(D171=0,"",Commesse!$C$12+30*$B171)</f>
        <v/>
      </c>
      <c r="F171" s="23">
        <f>IF(OR(Commesse!$D$12="",$B171&gt;Commesse!$E$12),0,Commesse!$R$12/Commesse!$E$12)</f>
        <v/>
      </c>
      <c r="G171" s="24">
        <f>IF(F171=0,"",Commesse!$C$12+30*$B171+Commesse!$N$12)</f>
        <v/>
      </c>
      <c r="H171" s="23">
        <f>IF(Commesse!$D$12="",0,IF(LEFT(Commesse!$J$12,6)="Canone",IF($B171&gt;Commesse!$E$12,0,Commesse!$P$12/Commesse!$E$12),IF(Commesse!$J$12="SAL mensile",IF($B171&gt;Commesse!$E$12,0,(Commesse!$P$12-Commesse!$W$12)/Commesse!$E$12),IF(Commesse!$J$12="3 tappe (30/30/40)",(Commesse!$P$12-Commesse!$W$12)*(0.3*($B171=CEILING(Commesse!$E$12/3,1))+0.3*($B171=CEILING(2*Commesse!$E$12/3,1))+0.4*($B171=Commesse!$E$12)),IF($B171=Commesse!$E$12,(Commesse!$P$12-Commesse!$W$12),0)))))</f>
        <v/>
      </c>
      <c r="I171" s="24">
        <f>IF(H171=0,"",Commesse!$C$12+30*IF(Commesse!$J$12="Canone anticipato",$B171-1,$B171)+Commesse!$K$12)</f>
        <v/>
      </c>
      <c r="J171" s="24">
        <f>IF(H171=0,"",I171+Commesse!$L$12+Commesse!$M$12)</f>
        <v/>
      </c>
    </row>
    <row r="172">
      <c r="A172" t="n">
        <v>7</v>
      </c>
      <c r="B172" t="n">
        <v>24</v>
      </c>
      <c r="C172">
        <f>IF(Commesse!$D$12="","",Commesse!$B$12)</f>
        <v/>
      </c>
      <c r="D172" s="23">
        <f>IF(OR(Commesse!$D$12="",$B172&gt;Commesse!$E$12),0,Commesse!$Q$12*(1+Commesse!$O$12)/Commesse!$E$12)</f>
        <v/>
      </c>
      <c r="E172" s="24">
        <f>IF(D172=0,"",Commesse!$C$12+30*$B172)</f>
        <v/>
      </c>
      <c r="F172" s="23">
        <f>IF(OR(Commesse!$D$12="",$B172&gt;Commesse!$E$12),0,Commesse!$R$12/Commesse!$E$12)</f>
        <v/>
      </c>
      <c r="G172" s="24">
        <f>IF(F172=0,"",Commesse!$C$12+30*$B172+Commesse!$N$12)</f>
        <v/>
      </c>
      <c r="H172" s="23">
        <f>IF(Commesse!$D$12="",0,IF(LEFT(Commesse!$J$12,6)="Canone",IF($B172&gt;Commesse!$E$12,0,Commesse!$P$12/Commesse!$E$12),IF(Commesse!$J$12="SAL mensile",IF($B172&gt;Commesse!$E$12,0,(Commesse!$P$12-Commesse!$W$12)/Commesse!$E$12),IF(Commesse!$J$12="3 tappe (30/30/40)",(Commesse!$P$12-Commesse!$W$12)*(0.3*($B172=CEILING(Commesse!$E$12/3,1))+0.3*($B172=CEILING(2*Commesse!$E$12/3,1))+0.4*($B172=Commesse!$E$12)),IF($B172=Commesse!$E$12,(Commesse!$P$12-Commesse!$W$12),0)))))</f>
        <v/>
      </c>
      <c r="I172" s="24">
        <f>IF(H172=0,"",Commesse!$C$12+30*IF(Commesse!$J$12="Canone anticipato",$B172-1,$B172)+Commesse!$K$12)</f>
        <v/>
      </c>
      <c r="J172" s="24">
        <f>IF(H172=0,"",I172+Commesse!$L$12+Commesse!$M$12)</f>
        <v/>
      </c>
    </row>
    <row r="173">
      <c r="A173" t="n">
        <v>8</v>
      </c>
      <c r="B173" t="n">
        <v>1</v>
      </c>
      <c r="C173">
        <f>IF(Commesse!$D$13="","",Commesse!$B$13)</f>
        <v/>
      </c>
      <c r="D173" s="23">
        <f>IF(OR(Commesse!$D$13="",$B173&gt;Commesse!$E$13),0,Commesse!$Q$13*(1+Commesse!$O$13)/Commesse!$E$13)</f>
        <v/>
      </c>
      <c r="E173" s="24">
        <f>IF(D173=0,"",Commesse!$C$13+30*$B173)</f>
        <v/>
      </c>
      <c r="F173" s="23">
        <f>IF(OR(Commesse!$D$13="",$B173&gt;Commesse!$E$13),0,Commesse!$R$13/Commesse!$E$13)</f>
        <v/>
      </c>
      <c r="G173" s="24">
        <f>IF(F173=0,"",Commesse!$C$13+30*$B173+Commesse!$N$13)</f>
        <v/>
      </c>
      <c r="H173" s="23">
        <f>IF(Commesse!$D$13="",0,IF(LEFT(Commesse!$J$13,6)="Canone",IF($B173&gt;Commesse!$E$13,0,Commesse!$P$13/Commesse!$E$13),IF(Commesse!$J$13="SAL mensile",IF($B173&gt;Commesse!$E$13,0,(Commesse!$P$13-Commesse!$W$13)/Commesse!$E$13),IF(Commesse!$J$13="3 tappe (30/30/40)",(Commesse!$P$13-Commesse!$W$13)*(0.3*($B173=CEILING(Commesse!$E$13/3,1))+0.3*($B173=CEILING(2*Commesse!$E$13/3,1))+0.4*($B173=Commesse!$E$13)),IF($B173=Commesse!$E$13,(Commesse!$P$13-Commesse!$W$13),0)))))</f>
        <v/>
      </c>
      <c r="I173" s="24">
        <f>IF(H173=0,"",Commesse!$C$13+30*IF(Commesse!$J$13="Canone anticipato",$B173-1,$B173)+Commesse!$K$13)</f>
        <v/>
      </c>
      <c r="J173" s="24">
        <f>IF(H173=0,"",I173+Commesse!$L$13+Commesse!$M$13)</f>
        <v/>
      </c>
    </row>
    <row r="174">
      <c r="A174" t="n">
        <v>8</v>
      </c>
      <c r="B174" t="n">
        <v>2</v>
      </c>
      <c r="C174">
        <f>IF(Commesse!$D$13="","",Commesse!$B$13)</f>
        <v/>
      </c>
      <c r="D174" s="23">
        <f>IF(OR(Commesse!$D$13="",$B174&gt;Commesse!$E$13),0,Commesse!$Q$13*(1+Commesse!$O$13)/Commesse!$E$13)</f>
        <v/>
      </c>
      <c r="E174" s="24">
        <f>IF(D174=0,"",Commesse!$C$13+30*$B174)</f>
        <v/>
      </c>
      <c r="F174" s="23">
        <f>IF(OR(Commesse!$D$13="",$B174&gt;Commesse!$E$13),0,Commesse!$R$13/Commesse!$E$13)</f>
        <v/>
      </c>
      <c r="G174" s="24">
        <f>IF(F174=0,"",Commesse!$C$13+30*$B174+Commesse!$N$13)</f>
        <v/>
      </c>
      <c r="H174" s="23">
        <f>IF(Commesse!$D$13="",0,IF(LEFT(Commesse!$J$13,6)="Canone",IF($B174&gt;Commesse!$E$13,0,Commesse!$P$13/Commesse!$E$13),IF(Commesse!$J$13="SAL mensile",IF($B174&gt;Commesse!$E$13,0,(Commesse!$P$13-Commesse!$W$13)/Commesse!$E$13),IF(Commesse!$J$13="3 tappe (30/30/40)",(Commesse!$P$13-Commesse!$W$13)*(0.3*($B174=CEILING(Commesse!$E$13/3,1))+0.3*($B174=CEILING(2*Commesse!$E$13/3,1))+0.4*($B174=Commesse!$E$13)),IF($B174=Commesse!$E$13,(Commesse!$P$13-Commesse!$W$13),0)))))</f>
        <v/>
      </c>
      <c r="I174" s="24">
        <f>IF(H174=0,"",Commesse!$C$13+30*IF(Commesse!$J$13="Canone anticipato",$B174-1,$B174)+Commesse!$K$13)</f>
        <v/>
      </c>
      <c r="J174" s="24">
        <f>IF(H174=0,"",I174+Commesse!$L$13+Commesse!$M$13)</f>
        <v/>
      </c>
    </row>
    <row r="175">
      <c r="A175" t="n">
        <v>8</v>
      </c>
      <c r="B175" t="n">
        <v>3</v>
      </c>
      <c r="C175">
        <f>IF(Commesse!$D$13="","",Commesse!$B$13)</f>
        <v/>
      </c>
      <c r="D175" s="23">
        <f>IF(OR(Commesse!$D$13="",$B175&gt;Commesse!$E$13),0,Commesse!$Q$13*(1+Commesse!$O$13)/Commesse!$E$13)</f>
        <v/>
      </c>
      <c r="E175" s="24">
        <f>IF(D175=0,"",Commesse!$C$13+30*$B175)</f>
        <v/>
      </c>
      <c r="F175" s="23">
        <f>IF(OR(Commesse!$D$13="",$B175&gt;Commesse!$E$13),0,Commesse!$R$13/Commesse!$E$13)</f>
        <v/>
      </c>
      <c r="G175" s="24">
        <f>IF(F175=0,"",Commesse!$C$13+30*$B175+Commesse!$N$13)</f>
        <v/>
      </c>
      <c r="H175" s="23">
        <f>IF(Commesse!$D$13="",0,IF(LEFT(Commesse!$J$13,6)="Canone",IF($B175&gt;Commesse!$E$13,0,Commesse!$P$13/Commesse!$E$13),IF(Commesse!$J$13="SAL mensile",IF($B175&gt;Commesse!$E$13,0,(Commesse!$P$13-Commesse!$W$13)/Commesse!$E$13),IF(Commesse!$J$13="3 tappe (30/30/40)",(Commesse!$P$13-Commesse!$W$13)*(0.3*($B175=CEILING(Commesse!$E$13/3,1))+0.3*($B175=CEILING(2*Commesse!$E$13/3,1))+0.4*($B175=Commesse!$E$13)),IF($B175=Commesse!$E$13,(Commesse!$P$13-Commesse!$W$13),0)))))</f>
        <v/>
      </c>
      <c r="I175" s="24">
        <f>IF(H175=0,"",Commesse!$C$13+30*IF(Commesse!$J$13="Canone anticipato",$B175-1,$B175)+Commesse!$K$13)</f>
        <v/>
      </c>
      <c r="J175" s="24">
        <f>IF(H175=0,"",I175+Commesse!$L$13+Commesse!$M$13)</f>
        <v/>
      </c>
    </row>
    <row r="176">
      <c r="A176" t="n">
        <v>8</v>
      </c>
      <c r="B176" t="n">
        <v>4</v>
      </c>
      <c r="C176">
        <f>IF(Commesse!$D$13="","",Commesse!$B$13)</f>
        <v/>
      </c>
      <c r="D176" s="23">
        <f>IF(OR(Commesse!$D$13="",$B176&gt;Commesse!$E$13),0,Commesse!$Q$13*(1+Commesse!$O$13)/Commesse!$E$13)</f>
        <v/>
      </c>
      <c r="E176" s="24">
        <f>IF(D176=0,"",Commesse!$C$13+30*$B176)</f>
        <v/>
      </c>
      <c r="F176" s="23">
        <f>IF(OR(Commesse!$D$13="",$B176&gt;Commesse!$E$13),0,Commesse!$R$13/Commesse!$E$13)</f>
        <v/>
      </c>
      <c r="G176" s="24">
        <f>IF(F176=0,"",Commesse!$C$13+30*$B176+Commesse!$N$13)</f>
        <v/>
      </c>
      <c r="H176" s="23">
        <f>IF(Commesse!$D$13="",0,IF(LEFT(Commesse!$J$13,6)="Canone",IF($B176&gt;Commesse!$E$13,0,Commesse!$P$13/Commesse!$E$13),IF(Commesse!$J$13="SAL mensile",IF($B176&gt;Commesse!$E$13,0,(Commesse!$P$13-Commesse!$W$13)/Commesse!$E$13),IF(Commesse!$J$13="3 tappe (30/30/40)",(Commesse!$P$13-Commesse!$W$13)*(0.3*($B176=CEILING(Commesse!$E$13/3,1))+0.3*($B176=CEILING(2*Commesse!$E$13/3,1))+0.4*($B176=Commesse!$E$13)),IF($B176=Commesse!$E$13,(Commesse!$P$13-Commesse!$W$13),0)))))</f>
        <v/>
      </c>
      <c r="I176" s="24">
        <f>IF(H176=0,"",Commesse!$C$13+30*IF(Commesse!$J$13="Canone anticipato",$B176-1,$B176)+Commesse!$K$13)</f>
        <v/>
      </c>
      <c r="J176" s="24">
        <f>IF(H176=0,"",I176+Commesse!$L$13+Commesse!$M$13)</f>
        <v/>
      </c>
    </row>
    <row r="177">
      <c r="A177" t="n">
        <v>8</v>
      </c>
      <c r="B177" t="n">
        <v>5</v>
      </c>
      <c r="C177">
        <f>IF(Commesse!$D$13="","",Commesse!$B$13)</f>
        <v/>
      </c>
      <c r="D177" s="23">
        <f>IF(OR(Commesse!$D$13="",$B177&gt;Commesse!$E$13),0,Commesse!$Q$13*(1+Commesse!$O$13)/Commesse!$E$13)</f>
        <v/>
      </c>
      <c r="E177" s="24">
        <f>IF(D177=0,"",Commesse!$C$13+30*$B177)</f>
        <v/>
      </c>
      <c r="F177" s="23">
        <f>IF(OR(Commesse!$D$13="",$B177&gt;Commesse!$E$13),0,Commesse!$R$13/Commesse!$E$13)</f>
        <v/>
      </c>
      <c r="G177" s="24">
        <f>IF(F177=0,"",Commesse!$C$13+30*$B177+Commesse!$N$13)</f>
        <v/>
      </c>
      <c r="H177" s="23">
        <f>IF(Commesse!$D$13="",0,IF(LEFT(Commesse!$J$13,6)="Canone",IF($B177&gt;Commesse!$E$13,0,Commesse!$P$13/Commesse!$E$13),IF(Commesse!$J$13="SAL mensile",IF($B177&gt;Commesse!$E$13,0,(Commesse!$P$13-Commesse!$W$13)/Commesse!$E$13),IF(Commesse!$J$13="3 tappe (30/30/40)",(Commesse!$P$13-Commesse!$W$13)*(0.3*($B177=CEILING(Commesse!$E$13/3,1))+0.3*($B177=CEILING(2*Commesse!$E$13/3,1))+0.4*($B177=Commesse!$E$13)),IF($B177=Commesse!$E$13,(Commesse!$P$13-Commesse!$W$13),0)))))</f>
        <v/>
      </c>
      <c r="I177" s="24">
        <f>IF(H177=0,"",Commesse!$C$13+30*IF(Commesse!$J$13="Canone anticipato",$B177-1,$B177)+Commesse!$K$13)</f>
        <v/>
      </c>
      <c r="J177" s="24">
        <f>IF(H177=0,"",I177+Commesse!$L$13+Commesse!$M$13)</f>
        <v/>
      </c>
    </row>
    <row r="178">
      <c r="A178" t="n">
        <v>8</v>
      </c>
      <c r="B178" t="n">
        <v>6</v>
      </c>
      <c r="C178">
        <f>IF(Commesse!$D$13="","",Commesse!$B$13)</f>
        <v/>
      </c>
      <c r="D178" s="23">
        <f>IF(OR(Commesse!$D$13="",$B178&gt;Commesse!$E$13),0,Commesse!$Q$13*(1+Commesse!$O$13)/Commesse!$E$13)</f>
        <v/>
      </c>
      <c r="E178" s="24">
        <f>IF(D178=0,"",Commesse!$C$13+30*$B178)</f>
        <v/>
      </c>
      <c r="F178" s="23">
        <f>IF(OR(Commesse!$D$13="",$B178&gt;Commesse!$E$13),0,Commesse!$R$13/Commesse!$E$13)</f>
        <v/>
      </c>
      <c r="G178" s="24">
        <f>IF(F178=0,"",Commesse!$C$13+30*$B178+Commesse!$N$13)</f>
        <v/>
      </c>
      <c r="H178" s="23">
        <f>IF(Commesse!$D$13="",0,IF(LEFT(Commesse!$J$13,6)="Canone",IF($B178&gt;Commesse!$E$13,0,Commesse!$P$13/Commesse!$E$13),IF(Commesse!$J$13="SAL mensile",IF($B178&gt;Commesse!$E$13,0,(Commesse!$P$13-Commesse!$W$13)/Commesse!$E$13),IF(Commesse!$J$13="3 tappe (30/30/40)",(Commesse!$P$13-Commesse!$W$13)*(0.3*($B178=CEILING(Commesse!$E$13/3,1))+0.3*($B178=CEILING(2*Commesse!$E$13/3,1))+0.4*($B178=Commesse!$E$13)),IF($B178=Commesse!$E$13,(Commesse!$P$13-Commesse!$W$13),0)))))</f>
        <v/>
      </c>
      <c r="I178" s="24">
        <f>IF(H178=0,"",Commesse!$C$13+30*IF(Commesse!$J$13="Canone anticipato",$B178-1,$B178)+Commesse!$K$13)</f>
        <v/>
      </c>
      <c r="J178" s="24">
        <f>IF(H178=0,"",I178+Commesse!$L$13+Commesse!$M$13)</f>
        <v/>
      </c>
    </row>
    <row r="179">
      <c r="A179" t="n">
        <v>8</v>
      </c>
      <c r="B179" t="n">
        <v>7</v>
      </c>
      <c r="C179">
        <f>IF(Commesse!$D$13="","",Commesse!$B$13)</f>
        <v/>
      </c>
      <c r="D179" s="23">
        <f>IF(OR(Commesse!$D$13="",$B179&gt;Commesse!$E$13),0,Commesse!$Q$13*(1+Commesse!$O$13)/Commesse!$E$13)</f>
        <v/>
      </c>
      <c r="E179" s="24">
        <f>IF(D179=0,"",Commesse!$C$13+30*$B179)</f>
        <v/>
      </c>
      <c r="F179" s="23">
        <f>IF(OR(Commesse!$D$13="",$B179&gt;Commesse!$E$13),0,Commesse!$R$13/Commesse!$E$13)</f>
        <v/>
      </c>
      <c r="G179" s="24">
        <f>IF(F179=0,"",Commesse!$C$13+30*$B179+Commesse!$N$13)</f>
        <v/>
      </c>
      <c r="H179" s="23">
        <f>IF(Commesse!$D$13="",0,IF(LEFT(Commesse!$J$13,6)="Canone",IF($B179&gt;Commesse!$E$13,0,Commesse!$P$13/Commesse!$E$13),IF(Commesse!$J$13="SAL mensile",IF($B179&gt;Commesse!$E$13,0,(Commesse!$P$13-Commesse!$W$13)/Commesse!$E$13),IF(Commesse!$J$13="3 tappe (30/30/40)",(Commesse!$P$13-Commesse!$W$13)*(0.3*($B179=CEILING(Commesse!$E$13/3,1))+0.3*($B179=CEILING(2*Commesse!$E$13/3,1))+0.4*($B179=Commesse!$E$13)),IF($B179=Commesse!$E$13,(Commesse!$P$13-Commesse!$W$13),0)))))</f>
        <v/>
      </c>
      <c r="I179" s="24">
        <f>IF(H179=0,"",Commesse!$C$13+30*IF(Commesse!$J$13="Canone anticipato",$B179-1,$B179)+Commesse!$K$13)</f>
        <v/>
      </c>
      <c r="J179" s="24">
        <f>IF(H179=0,"",I179+Commesse!$L$13+Commesse!$M$13)</f>
        <v/>
      </c>
    </row>
    <row r="180">
      <c r="A180" t="n">
        <v>8</v>
      </c>
      <c r="B180" t="n">
        <v>8</v>
      </c>
      <c r="C180">
        <f>IF(Commesse!$D$13="","",Commesse!$B$13)</f>
        <v/>
      </c>
      <c r="D180" s="23">
        <f>IF(OR(Commesse!$D$13="",$B180&gt;Commesse!$E$13),0,Commesse!$Q$13*(1+Commesse!$O$13)/Commesse!$E$13)</f>
        <v/>
      </c>
      <c r="E180" s="24">
        <f>IF(D180=0,"",Commesse!$C$13+30*$B180)</f>
        <v/>
      </c>
      <c r="F180" s="23">
        <f>IF(OR(Commesse!$D$13="",$B180&gt;Commesse!$E$13),0,Commesse!$R$13/Commesse!$E$13)</f>
        <v/>
      </c>
      <c r="G180" s="24">
        <f>IF(F180=0,"",Commesse!$C$13+30*$B180+Commesse!$N$13)</f>
        <v/>
      </c>
      <c r="H180" s="23">
        <f>IF(Commesse!$D$13="",0,IF(LEFT(Commesse!$J$13,6)="Canone",IF($B180&gt;Commesse!$E$13,0,Commesse!$P$13/Commesse!$E$13),IF(Commesse!$J$13="SAL mensile",IF($B180&gt;Commesse!$E$13,0,(Commesse!$P$13-Commesse!$W$13)/Commesse!$E$13),IF(Commesse!$J$13="3 tappe (30/30/40)",(Commesse!$P$13-Commesse!$W$13)*(0.3*($B180=CEILING(Commesse!$E$13/3,1))+0.3*($B180=CEILING(2*Commesse!$E$13/3,1))+0.4*($B180=Commesse!$E$13)),IF($B180=Commesse!$E$13,(Commesse!$P$13-Commesse!$W$13),0)))))</f>
        <v/>
      </c>
      <c r="I180" s="24">
        <f>IF(H180=0,"",Commesse!$C$13+30*IF(Commesse!$J$13="Canone anticipato",$B180-1,$B180)+Commesse!$K$13)</f>
        <v/>
      </c>
      <c r="J180" s="24">
        <f>IF(H180=0,"",I180+Commesse!$L$13+Commesse!$M$13)</f>
        <v/>
      </c>
    </row>
    <row r="181">
      <c r="A181" t="n">
        <v>8</v>
      </c>
      <c r="B181" t="n">
        <v>9</v>
      </c>
      <c r="C181">
        <f>IF(Commesse!$D$13="","",Commesse!$B$13)</f>
        <v/>
      </c>
      <c r="D181" s="23">
        <f>IF(OR(Commesse!$D$13="",$B181&gt;Commesse!$E$13),0,Commesse!$Q$13*(1+Commesse!$O$13)/Commesse!$E$13)</f>
        <v/>
      </c>
      <c r="E181" s="24">
        <f>IF(D181=0,"",Commesse!$C$13+30*$B181)</f>
        <v/>
      </c>
      <c r="F181" s="23">
        <f>IF(OR(Commesse!$D$13="",$B181&gt;Commesse!$E$13),0,Commesse!$R$13/Commesse!$E$13)</f>
        <v/>
      </c>
      <c r="G181" s="24">
        <f>IF(F181=0,"",Commesse!$C$13+30*$B181+Commesse!$N$13)</f>
        <v/>
      </c>
      <c r="H181" s="23">
        <f>IF(Commesse!$D$13="",0,IF(LEFT(Commesse!$J$13,6)="Canone",IF($B181&gt;Commesse!$E$13,0,Commesse!$P$13/Commesse!$E$13),IF(Commesse!$J$13="SAL mensile",IF($B181&gt;Commesse!$E$13,0,(Commesse!$P$13-Commesse!$W$13)/Commesse!$E$13),IF(Commesse!$J$13="3 tappe (30/30/40)",(Commesse!$P$13-Commesse!$W$13)*(0.3*($B181=CEILING(Commesse!$E$13/3,1))+0.3*($B181=CEILING(2*Commesse!$E$13/3,1))+0.4*($B181=Commesse!$E$13)),IF($B181=Commesse!$E$13,(Commesse!$P$13-Commesse!$W$13),0)))))</f>
        <v/>
      </c>
      <c r="I181" s="24">
        <f>IF(H181=0,"",Commesse!$C$13+30*IF(Commesse!$J$13="Canone anticipato",$B181-1,$B181)+Commesse!$K$13)</f>
        <v/>
      </c>
      <c r="J181" s="24">
        <f>IF(H181=0,"",I181+Commesse!$L$13+Commesse!$M$13)</f>
        <v/>
      </c>
    </row>
    <row r="182">
      <c r="A182" t="n">
        <v>8</v>
      </c>
      <c r="B182" t="n">
        <v>10</v>
      </c>
      <c r="C182">
        <f>IF(Commesse!$D$13="","",Commesse!$B$13)</f>
        <v/>
      </c>
      <c r="D182" s="23">
        <f>IF(OR(Commesse!$D$13="",$B182&gt;Commesse!$E$13),0,Commesse!$Q$13*(1+Commesse!$O$13)/Commesse!$E$13)</f>
        <v/>
      </c>
      <c r="E182" s="24">
        <f>IF(D182=0,"",Commesse!$C$13+30*$B182)</f>
        <v/>
      </c>
      <c r="F182" s="23">
        <f>IF(OR(Commesse!$D$13="",$B182&gt;Commesse!$E$13),0,Commesse!$R$13/Commesse!$E$13)</f>
        <v/>
      </c>
      <c r="G182" s="24">
        <f>IF(F182=0,"",Commesse!$C$13+30*$B182+Commesse!$N$13)</f>
        <v/>
      </c>
      <c r="H182" s="23">
        <f>IF(Commesse!$D$13="",0,IF(LEFT(Commesse!$J$13,6)="Canone",IF($B182&gt;Commesse!$E$13,0,Commesse!$P$13/Commesse!$E$13),IF(Commesse!$J$13="SAL mensile",IF($B182&gt;Commesse!$E$13,0,(Commesse!$P$13-Commesse!$W$13)/Commesse!$E$13),IF(Commesse!$J$13="3 tappe (30/30/40)",(Commesse!$P$13-Commesse!$W$13)*(0.3*($B182=CEILING(Commesse!$E$13/3,1))+0.3*($B182=CEILING(2*Commesse!$E$13/3,1))+0.4*($B182=Commesse!$E$13)),IF($B182=Commesse!$E$13,(Commesse!$P$13-Commesse!$W$13),0)))))</f>
        <v/>
      </c>
      <c r="I182" s="24">
        <f>IF(H182=0,"",Commesse!$C$13+30*IF(Commesse!$J$13="Canone anticipato",$B182-1,$B182)+Commesse!$K$13)</f>
        <v/>
      </c>
      <c r="J182" s="24">
        <f>IF(H182=0,"",I182+Commesse!$L$13+Commesse!$M$13)</f>
        <v/>
      </c>
    </row>
    <row r="183">
      <c r="A183" t="n">
        <v>8</v>
      </c>
      <c r="B183" t="n">
        <v>11</v>
      </c>
      <c r="C183">
        <f>IF(Commesse!$D$13="","",Commesse!$B$13)</f>
        <v/>
      </c>
      <c r="D183" s="23">
        <f>IF(OR(Commesse!$D$13="",$B183&gt;Commesse!$E$13),0,Commesse!$Q$13*(1+Commesse!$O$13)/Commesse!$E$13)</f>
        <v/>
      </c>
      <c r="E183" s="24">
        <f>IF(D183=0,"",Commesse!$C$13+30*$B183)</f>
        <v/>
      </c>
      <c r="F183" s="23">
        <f>IF(OR(Commesse!$D$13="",$B183&gt;Commesse!$E$13),0,Commesse!$R$13/Commesse!$E$13)</f>
        <v/>
      </c>
      <c r="G183" s="24">
        <f>IF(F183=0,"",Commesse!$C$13+30*$B183+Commesse!$N$13)</f>
        <v/>
      </c>
      <c r="H183" s="23">
        <f>IF(Commesse!$D$13="",0,IF(LEFT(Commesse!$J$13,6)="Canone",IF($B183&gt;Commesse!$E$13,0,Commesse!$P$13/Commesse!$E$13),IF(Commesse!$J$13="SAL mensile",IF($B183&gt;Commesse!$E$13,0,(Commesse!$P$13-Commesse!$W$13)/Commesse!$E$13),IF(Commesse!$J$13="3 tappe (30/30/40)",(Commesse!$P$13-Commesse!$W$13)*(0.3*($B183=CEILING(Commesse!$E$13/3,1))+0.3*($B183=CEILING(2*Commesse!$E$13/3,1))+0.4*($B183=Commesse!$E$13)),IF($B183=Commesse!$E$13,(Commesse!$P$13-Commesse!$W$13),0)))))</f>
        <v/>
      </c>
      <c r="I183" s="24">
        <f>IF(H183=0,"",Commesse!$C$13+30*IF(Commesse!$J$13="Canone anticipato",$B183-1,$B183)+Commesse!$K$13)</f>
        <v/>
      </c>
      <c r="J183" s="24">
        <f>IF(H183=0,"",I183+Commesse!$L$13+Commesse!$M$13)</f>
        <v/>
      </c>
    </row>
    <row r="184">
      <c r="A184" t="n">
        <v>8</v>
      </c>
      <c r="B184" t="n">
        <v>12</v>
      </c>
      <c r="C184">
        <f>IF(Commesse!$D$13="","",Commesse!$B$13)</f>
        <v/>
      </c>
      <c r="D184" s="23">
        <f>IF(OR(Commesse!$D$13="",$B184&gt;Commesse!$E$13),0,Commesse!$Q$13*(1+Commesse!$O$13)/Commesse!$E$13)</f>
        <v/>
      </c>
      <c r="E184" s="24">
        <f>IF(D184=0,"",Commesse!$C$13+30*$B184)</f>
        <v/>
      </c>
      <c r="F184" s="23">
        <f>IF(OR(Commesse!$D$13="",$B184&gt;Commesse!$E$13),0,Commesse!$R$13/Commesse!$E$13)</f>
        <v/>
      </c>
      <c r="G184" s="24">
        <f>IF(F184=0,"",Commesse!$C$13+30*$B184+Commesse!$N$13)</f>
        <v/>
      </c>
      <c r="H184" s="23">
        <f>IF(Commesse!$D$13="",0,IF(LEFT(Commesse!$J$13,6)="Canone",IF($B184&gt;Commesse!$E$13,0,Commesse!$P$13/Commesse!$E$13),IF(Commesse!$J$13="SAL mensile",IF($B184&gt;Commesse!$E$13,0,(Commesse!$P$13-Commesse!$W$13)/Commesse!$E$13),IF(Commesse!$J$13="3 tappe (30/30/40)",(Commesse!$P$13-Commesse!$W$13)*(0.3*($B184=CEILING(Commesse!$E$13/3,1))+0.3*($B184=CEILING(2*Commesse!$E$13/3,1))+0.4*($B184=Commesse!$E$13)),IF($B184=Commesse!$E$13,(Commesse!$P$13-Commesse!$W$13),0)))))</f>
        <v/>
      </c>
      <c r="I184" s="24">
        <f>IF(H184=0,"",Commesse!$C$13+30*IF(Commesse!$J$13="Canone anticipato",$B184-1,$B184)+Commesse!$K$13)</f>
        <v/>
      </c>
      <c r="J184" s="24">
        <f>IF(H184=0,"",I184+Commesse!$L$13+Commesse!$M$13)</f>
        <v/>
      </c>
    </row>
    <row r="185">
      <c r="A185" t="n">
        <v>8</v>
      </c>
      <c r="B185" t="n">
        <v>13</v>
      </c>
      <c r="C185">
        <f>IF(Commesse!$D$13="","",Commesse!$B$13)</f>
        <v/>
      </c>
      <c r="D185" s="23">
        <f>IF(OR(Commesse!$D$13="",$B185&gt;Commesse!$E$13),0,Commesse!$Q$13*(1+Commesse!$O$13)/Commesse!$E$13)</f>
        <v/>
      </c>
      <c r="E185" s="24">
        <f>IF(D185=0,"",Commesse!$C$13+30*$B185)</f>
        <v/>
      </c>
      <c r="F185" s="23">
        <f>IF(OR(Commesse!$D$13="",$B185&gt;Commesse!$E$13),0,Commesse!$R$13/Commesse!$E$13)</f>
        <v/>
      </c>
      <c r="G185" s="24">
        <f>IF(F185=0,"",Commesse!$C$13+30*$B185+Commesse!$N$13)</f>
        <v/>
      </c>
      <c r="H185" s="23">
        <f>IF(Commesse!$D$13="",0,IF(LEFT(Commesse!$J$13,6)="Canone",IF($B185&gt;Commesse!$E$13,0,Commesse!$P$13/Commesse!$E$13),IF(Commesse!$J$13="SAL mensile",IF($B185&gt;Commesse!$E$13,0,(Commesse!$P$13-Commesse!$W$13)/Commesse!$E$13),IF(Commesse!$J$13="3 tappe (30/30/40)",(Commesse!$P$13-Commesse!$W$13)*(0.3*($B185=CEILING(Commesse!$E$13/3,1))+0.3*($B185=CEILING(2*Commesse!$E$13/3,1))+0.4*($B185=Commesse!$E$13)),IF($B185=Commesse!$E$13,(Commesse!$P$13-Commesse!$W$13),0)))))</f>
        <v/>
      </c>
      <c r="I185" s="24">
        <f>IF(H185=0,"",Commesse!$C$13+30*IF(Commesse!$J$13="Canone anticipato",$B185-1,$B185)+Commesse!$K$13)</f>
        <v/>
      </c>
      <c r="J185" s="24">
        <f>IF(H185=0,"",I185+Commesse!$L$13+Commesse!$M$13)</f>
        <v/>
      </c>
    </row>
    <row r="186">
      <c r="A186" t="n">
        <v>8</v>
      </c>
      <c r="B186" t="n">
        <v>14</v>
      </c>
      <c r="C186">
        <f>IF(Commesse!$D$13="","",Commesse!$B$13)</f>
        <v/>
      </c>
      <c r="D186" s="23">
        <f>IF(OR(Commesse!$D$13="",$B186&gt;Commesse!$E$13),0,Commesse!$Q$13*(1+Commesse!$O$13)/Commesse!$E$13)</f>
        <v/>
      </c>
      <c r="E186" s="24">
        <f>IF(D186=0,"",Commesse!$C$13+30*$B186)</f>
        <v/>
      </c>
      <c r="F186" s="23">
        <f>IF(OR(Commesse!$D$13="",$B186&gt;Commesse!$E$13),0,Commesse!$R$13/Commesse!$E$13)</f>
        <v/>
      </c>
      <c r="G186" s="24">
        <f>IF(F186=0,"",Commesse!$C$13+30*$B186+Commesse!$N$13)</f>
        <v/>
      </c>
      <c r="H186" s="23">
        <f>IF(Commesse!$D$13="",0,IF(LEFT(Commesse!$J$13,6)="Canone",IF($B186&gt;Commesse!$E$13,0,Commesse!$P$13/Commesse!$E$13),IF(Commesse!$J$13="SAL mensile",IF($B186&gt;Commesse!$E$13,0,(Commesse!$P$13-Commesse!$W$13)/Commesse!$E$13),IF(Commesse!$J$13="3 tappe (30/30/40)",(Commesse!$P$13-Commesse!$W$13)*(0.3*($B186=CEILING(Commesse!$E$13/3,1))+0.3*($B186=CEILING(2*Commesse!$E$13/3,1))+0.4*($B186=Commesse!$E$13)),IF($B186=Commesse!$E$13,(Commesse!$P$13-Commesse!$W$13),0)))))</f>
        <v/>
      </c>
      <c r="I186" s="24">
        <f>IF(H186=0,"",Commesse!$C$13+30*IF(Commesse!$J$13="Canone anticipato",$B186-1,$B186)+Commesse!$K$13)</f>
        <v/>
      </c>
      <c r="J186" s="24">
        <f>IF(H186=0,"",I186+Commesse!$L$13+Commesse!$M$13)</f>
        <v/>
      </c>
    </row>
    <row r="187">
      <c r="A187" t="n">
        <v>8</v>
      </c>
      <c r="B187" t="n">
        <v>15</v>
      </c>
      <c r="C187">
        <f>IF(Commesse!$D$13="","",Commesse!$B$13)</f>
        <v/>
      </c>
      <c r="D187" s="23">
        <f>IF(OR(Commesse!$D$13="",$B187&gt;Commesse!$E$13),0,Commesse!$Q$13*(1+Commesse!$O$13)/Commesse!$E$13)</f>
        <v/>
      </c>
      <c r="E187" s="24">
        <f>IF(D187=0,"",Commesse!$C$13+30*$B187)</f>
        <v/>
      </c>
      <c r="F187" s="23">
        <f>IF(OR(Commesse!$D$13="",$B187&gt;Commesse!$E$13),0,Commesse!$R$13/Commesse!$E$13)</f>
        <v/>
      </c>
      <c r="G187" s="24">
        <f>IF(F187=0,"",Commesse!$C$13+30*$B187+Commesse!$N$13)</f>
        <v/>
      </c>
      <c r="H187" s="23">
        <f>IF(Commesse!$D$13="",0,IF(LEFT(Commesse!$J$13,6)="Canone",IF($B187&gt;Commesse!$E$13,0,Commesse!$P$13/Commesse!$E$13),IF(Commesse!$J$13="SAL mensile",IF($B187&gt;Commesse!$E$13,0,(Commesse!$P$13-Commesse!$W$13)/Commesse!$E$13),IF(Commesse!$J$13="3 tappe (30/30/40)",(Commesse!$P$13-Commesse!$W$13)*(0.3*($B187=CEILING(Commesse!$E$13/3,1))+0.3*($B187=CEILING(2*Commesse!$E$13/3,1))+0.4*($B187=Commesse!$E$13)),IF($B187=Commesse!$E$13,(Commesse!$P$13-Commesse!$W$13),0)))))</f>
        <v/>
      </c>
      <c r="I187" s="24">
        <f>IF(H187=0,"",Commesse!$C$13+30*IF(Commesse!$J$13="Canone anticipato",$B187-1,$B187)+Commesse!$K$13)</f>
        <v/>
      </c>
      <c r="J187" s="24">
        <f>IF(H187=0,"",I187+Commesse!$L$13+Commesse!$M$13)</f>
        <v/>
      </c>
    </row>
    <row r="188">
      <c r="A188" t="n">
        <v>8</v>
      </c>
      <c r="B188" t="n">
        <v>16</v>
      </c>
      <c r="C188">
        <f>IF(Commesse!$D$13="","",Commesse!$B$13)</f>
        <v/>
      </c>
      <c r="D188" s="23">
        <f>IF(OR(Commesse!$D$13="",$B188&gt;Commesse!$E$13),0,Commesse!$Q$13*(1+Commesse!$O$13)/Commesse!$E$13)</f>
        <v/>
      </c>
      <c r="E188" s="24">
        <f>IF(D188=0,"",Commesse!$C$13+30*$B188)</f>
        <v/>
      </c>
      <c r="F188" s="23">
        <f>IF(OR(Commesse!$D$13="",$B188&gt;Commesse!$E$13),0,Commesse!$R$13/Commesse!$E$13)</f>
        <v/>
      </c>
      <c r="G188" s="24">
        <f>IF(F188=0,"",Commesse!$C$13+30*$B188+Commesse!$N$13)</f>
        <v/>
      </c>
      <c r="H188" s="23">
        <f>IF(Commesse!$D$13="",0,IF(LEFT(Commesse!$J$13,6)="Canone",IF($B188&gt;Commesse!$E$13,0,Commesse!$P$13/Commesse!$E$13),IF(Commesse!$J$13="SAL mensile",IF($B188&gt;Commesse!$E$13,0,(Commesse!$P$13-Commesse!$W$13)/Commesse!$E$13),IF(Commesse!$J$13="3 tappe (30/30/40)",(Commesse!$P$13-Commesse!$W$13)*(0.3*($B188=CEILING(Commesse!$E$13/3,1))+0.3*($B188=CEILING(2*Commesse!$E$13/3,1))+0.4*($B188=Commesse!$E$13)),IF($B188=Commesse!$E$13,(Commesse!$P$13-Commesse!$W$13),0)))))</f>
        <v/>
      </c>
      <c r="I188" s="24">
        <f>IF(H188=0,"",Commesse!$C$13+30*IF(Commesse!$J$13="Canone anticipato",$B188-1,$B188)+Commesse!$K$13)</f>
        <v/>
      </c>
      <c r="J188" s="24">
        <f>IF(H188=0,"",I188+Commesse!$L$13+Commesse!$M$13)</f>
        <v/>
      </c>
    </row>
    <row r="189">
      <c r="A189" t="n">
        <v>8</v>
      </c>
      <c r="B189" t="n">
        <v>17</v>
      </c>
      <c r="C189">
        <f>IF(Commesse!$D$13="","",Commesse!$B$13)</f>
        <v/>
      </c>
      <c r="D189" s="23">
        <f>IF(OR(Commesse!$D$13="",$B189&gt;Commesse!$E$13),0,Commesse!$Q$13*(1+Commesse!$O$13)/Commesse!$E$13)</f>
        <v/>
      </c>
      <c r="E189" s="24">
        <f>IF(D189=0,"",Commesse!$C$13+30*$B189)</f>
        <v/>
      </c>
      <c r="F189" s="23">
        <f>IF(OR(Commesse!$D$13="",$B189&gt;Commesse!$E$13),0,Commesse!$R$13/Commesse!$E$13)</f>
        <v/>
      </c>
      <c r="G189" s="24">
        <f>IF(F189=0,"",Commesse!$C$13+30*$B189+Commesse!$N$13)</f>
        <v/>
      </c>
      <c r="H189" s="23">
        <f>IF(Commesse!$D$13="",0,IF(LEFT(Commesse!$J$13,6)="Canone",IF($B189&gt;Commesse!$E$13,0,Commesse!$P$13/Commesse!$E$13),IF(Commesse!$J$13="SAL mensile",IF($B189&gt;Commesse!$E$13,0,(Commesse!$P$13-Commesse!$W$13)/Commesse!$E$13),IF(Commesse!$J$13="3 tappe (30/30/40)",(Commesse!$P$13-Commesse!$W$13)*(0.3*($B189=CEILING(Commesse!$E$13/3,1))+0.3*($B189=CEILING(2*Commesse!$E$13/3,1))+0.4*($B189=Commesse!$E$13)),IF($B189=Commesse!$E$13,(Commesse!$P$13-Commesse!$W$13),0)))))</f>
        <v/>
      </c>
      <c r="I189" s="24">
        <f>IF(H189=0,"",Commesse!$C$13+30*IF(Commesse!$J$13="Canone anticipato",$B189-1,$B189)+Commesse!$K$13)</f>
        <v/>
      </c>
      <c r="J189" s="24">
        <f>IF(H189=0,"",I189+Commesse!$L$13+Commesse!$M$13)</f>
        <v/>
      </c>
    </row>
    <row r="190">
      <c r="A190" t="n">
        <v>8</v>
      </c>
      <c r="B190" t="n">
        <v>18</v>
      </c>
      <c r="C190">
        <f>IF(Commesse!$D$13="","",Commesse!$B$13)</f>
        <v/>
      </c>
      <c r="D190" s="23">
        <f>IF(OR(Commesse!$D$13="",$B190&gt;Commesse!$E$13),0,Commesse!$Q$13*(1+Commesse!$O$13)/Commesse!$E$13)</f>
        <v/>
      </c>
      <c r="E190" s="24">
        <f>IF(D190=0,"",Commesse!$C$13+30*$B190)</f>
        <v/>
      </c>
      <c r="F190" s="23">
        <f>IF(OR(Commesse!$D$13="",$B190&gt;Commesse!$E$13),0,Commesse!$R$13/Commesse!$E$13)</f>
        <v/>
      </c>
      <c r="G190" s="24">
        <f>IF(F190=0,"",Commesse!$C$13+30*$B190+Commesse!$N$13)</f>
        <v/>
      </c>
      <c r="H190" s="23">
        <f>IF(Commesse!$D$13="",0,IF(LEFT(Commesse!$J$13,6)="Canone",IF($B190&gt;Commesse!$E$13,0,Commesse!$P$13/Commesse!$E$13),IF(Commesse!$J$13="SAL mensile",IF($B190&gt;Commesse!$E$13,0,(Commesse!$P$13-Commesse!$W$13)/Commesse!$E$13),IF(Commesse!$J$13="3 tappe (30/30/40)",(Commesse!$P$13-Commesse!$W$13)*(0.3*($B190=CEILING(Commesse!$E$13/3,1))+0.3*($B190=CEILING(2*Commesse!$E$13/3,1))+0.4*($B190=Commesse!$E$13)),IF($B190=Commesse!$E$13,(Commesse!$P$13-Commesse!$W$13),0)))))</f>
        <v/>
      </c>
      <c r="I190" s="24">
        <f>IF(H190=0,"",Commesse!$C$13+30*IF(Commesse!$J$13="Canone anticipato",$B190-1,$B190)+Commesse!$K$13)</f>
        <v/>
      </c>
      <c r="J190" s="24">
        <f>IF(H190=0,"",I190+Commesse!$L$13+Commesse!$M$13)</f>
        <v/>
      </c>
    </row>
    <row r="191">
      <c r="A191" t="n">
        <v>8</v>
      </c>
      <c r="B191" t="n">
        <v>19</v>
      </c>
      <c r="C191">
        <f>IF(Commesse!$D$13="","",Commesse!$B$13)</f>
        <v/>
      </c>
      <c r="D191" s="23">
        <f>IF(OR(Commesse!$D$13="",$B191&gt;Commesse!$E$13),0,Commesse!$Q$13*(1+Commesse!$O$13)/Commesse!$E$13)</f>
        <v/>
      </c>
      <c r="E191" s="24">
        <f>IF(D191=0,"",Commesse!$C$13+30*$B191)</f>
        <v/>
      </c>
      <c r="F191" s="23">
        <f>IF(OR(Commesse!$D$13="",$B191&gt;Commesse!$E$13),0,Commesse!$R$13/Commesse!$E$13)</f>
        <v/>
      </c>
      <c r="G191" s="24">
        <f>IF(F191=0,"",Commesse!$C$13+30*$B191+Commesse!$N$13)</f>
        <v/>
      </c>
      <c r="H191" s="23">
        <f>IF(Commesse!$D$13="",0,IF(LEFT(Commesse!$J$13,6)="Canone",IF($B191&gt;Commesse!$E$13,0,Commesse!$P$13/Commesse!$E$13),IF(Commesse!$J$13="SAL mensile",IF($B191&gt;Commesse!$E$13,0,(Commesse!$P$13-Commesse!$W$13)/Commesse!$E$13),IF(Commesse!$J$13="3 tappe (30/30/40)",(Commesse!$P$13-Commesse!$W$13)*(0.3*($B191=CEILING(Commesse!$E$13/3,1))+0.3*($B191=CEILING(2*Commesse!$E$13/3,1))+0.4*($B191=Commesse!$E$13)),IF($B191=Commesse!$E$13,(Commesse!$P$13-Commesse!$W$13),0)))))</f>
        <v/>
      </c>
      <c r="I191" s="24">
        <f>IF(H191=0,"",Commesse!$C$13+30*IF(Commesse!$J$13="Canone anticipato",$B191-1,$B191)+Commesse!$K$13)</f>
        <v/>
      </c>
      <c r="J191" s="24">
        <f>IF(H191=0,"",I191+Commesse!$L$13+Commesse!$M$13)</f>
        <v/>
      </c>
    </row>
    <row r="192">
      <c r="A192" t="n">
        <v>8</v>
      </c>
      <c r="B192" t="n">
        <v>20</v>
      </c>
      <c r="C192">
        <f>IF(Commesse!$D$13="","",Commesse!$B$13)</f>
        <v/>
      </c>
      <c r="D192" s="23">
        <f>IF(OR(Commesse!$D$13="",$B192&gt;Commesse!$E$13),0,Commesse!$Q$13*(1+Commesse!$O$13)/Commesse!$E$13)</f>
        <v/>
      </c>
      <c r="E192" s="24">
        <f>IF(D192=0,"",Commesse!$C$13+30*$B192)</f>
        <v/>
      </c>
      <c r="F192" s="23">
        <f>IF(OR(Commesse!$D$13="",$B192&gt;Commesse!$E$13),0,Commesse!$R$13/Commesse!$E$13)</f>
        <v/>
      </c>
      <c r="G192" s="24">
        <f>IF(F192=0,"",Commesse!$C$13+30*$B192+Commesse!$N$13)</f>
        <v/>
      </c>
      <c r="H192" s="23">
        <f>IF(Commesse!$D$13="",0,IF(LEFT(Commesse!$J$13,6)="Canone",IF($B192&gt;Commesse!$E$13,0,Commesse!$P$13/Commesse!$E$13),IF(Commesse!$J$13="SAL mensile",IF($B192&gt;Commesse!$E$13,0,(Commesse!$P$13-Commesse!$W$13)/Commesse!$E$13),IF(Commesse!$J$13="3 tappe (30/30/40)",(Commesse!$P$13-Commesse!$W$13)*(0.3*($B192=CEILING(Commesse!$E$13/3,1))+0.3*($B192=CEILING(2*Commesse!$E$13/3,1))+0.4*($B192=Commesse!$E$13)),IF($B192=Commesse!$E$13,(Commesse!$P$13-Commesse!$W$13),0)))))</f>
        <v/>
      </c>
      <c r="I192" s="24">
        <f>IF(H192=0,"",Commesse!$C$13+30*IF(Commesse!$J$13="Canone anticipato",$B192-1,$B192)+Commesse!$K$13)</f>
        <v/>
      </c>
      <c r="J192" s="24">
        <f>IF(H192=0,"",I192+Commesse!$L$13+Commesse!$M$13)</f>
        <v/>
      </c>
    </row>
    <row r="193">
      <c r="A193" t="n">
        <v>8</v>
      </c>
      <c r="B193" t="n">
        <v>21</v>
      </c>
      <c r="C193">
        <f>IF(Commesse!$D$13="","",Commesse!$B$13)</f>
        <v/>
      </c>
      <c r="D193" s="23">
        <f>IF(OR(Commesse!$D$13="",$B193&gt;Commesse!$E$13),0,Commesse!$Q$13*(1+Commesse!$O$13)/Commesse!$E$13)</f>
        <v/>
      </c>
      <c r="E193" s="24">
        <f>IF(D193=0,"",Commesse!$C$13+30*$B193)</f>
        <v/>
      </c>
      <c r="F193" s="23">
        <f>IF(OR(Commesse!$D$13="",$B193&gt;Commesse!$E$13),0,Commesse!$R$13/Commesse!$E$13)</f>
        <v/>
      </c>
      <c r="G193" s="24">
        <f>IF(F193=0,"",Commesse!$C$13+30*$B193+Commesse!$N$13)</f>
        <v/>
      </c>
      <c r="H193" s="23">
        <f>IF(Commesse!$D$13="",0,IF(LEFT(Commesse!$J$13,6)="Canone",IF($B193&gt;Commesse!$E$13,0,Commesse!$P$13/Commesse!$E$13),IF(Commesse!$J$13="SAL mensile",IF($B193&gt;Commesse!$E$13,0,(Commesse!$P$13-Commesse!$W$13)/Commesse!$E$13),IF(Commesse!$J$13="3 tappe (30/30/40)",(Commesse!$P$13-Commesse!$W$13)*(0.3*($B193=CEILING(Commesse!$E$13/3,1))+0.3*($B193=CEILING(2*Commesse!$E$13/3,1))+0.4*($B193=Commesse!$E$13)),IF($B193=Commesse!$E$13,(Commesse!$P$13-Commesse!$W$13),0)))))</f>
        <v/>
      </c>
      <c r="I193" s="24">
        <f>IF(H193=0,"",Commesse!$C$13+30*IF(Commesse!$J$13="Canone anticipato",$B193-1,$B193)+Commesse!$K$13)</f>
        <v/>
      </c>
      <c r="J193" s="24">
        <f>IF(H193=0,"",I193+Commesse!$L$13+Commesse!$M$13)</f>
        <v/>
      </c>
    </row>
    <row r="194">
      <c r="A194" t="n">
        <v>8</v>
      </c>
      <c r="B194" t="n">
        <v>22</v>
      </c>
      <c r="C194">
        <f>IF(Commesse!$D$13="","",Commesse!$B$13)</f>
        <v/>
      </c>
      <c r="D194" s="23">
        <f>IF(OR(Commesse!$D$13="",$B194&gt;Commesse!$E$13),0,Commesse!$Q$13*(1+Commesse!$O$13)/Commesse!$E$13)</f>
        <v/>
      </c>
      <c r="E194" s="24">
        <f>IF(D194=0,"",Commesse!$C$13+30*$B194)</f>
        <v/>
      </c>
      <c r="F194" s="23">
        <f>IF(OR(Commesse!$D$13="",$B194&gt;Commesse!$E$13),0,Commesse!$R$13/Commesse!$E$13)</f>
        <v/>
      </c>
      <c r="G194" s="24">
        <f>IF(F194=0,"",Commesse!$C$13+30*$B194+Commesse!$N$13)</f>
        <v/>
      </c>
      <c r="H194" s="23">
        <f>IF(Commesse!$D$13="",0,IF(LEFT(Commesse!$J$13,6)="Canone",IF($B194&gt;Commesse!$E$13,0,Commesse!$P$13/Commesse!$E$13),IF(Commesse!$J$13="SAL mensile",IF($B194&gt;Commesse!$E$13,0,(Commesse!$P$13-Commesse!$W$13)/Commesse!$E$13),IF(Commesse!$J$13="3 tappe (30/30/40)",(Commesse!$P$13-Commesse!$W$13)*(0.3*($B194=CEILING(Commesse!$E$13/3,1))+0.3*($B194=CEILING(2*Commesse!$E$13/3,1))+0.4*($B194=Commesse!$E$13)),IF($B194=Commesse!$E$13,(Commesse!$P$13-Commesse!$W$13),0)))))</f>
        <v/>
      </c>
      <c r="I194" s="24">
        <f>IF(H194=0,"",Commesse!$C$13+30*IF(Commesse!$J$13="Canone anticipato",$B194-1,$B194)+Commesse!$K$13)</f>
        <v/>
      </c>
      <c r="J194" s="24">
        <f>IF(H194=0,"",I194+Commesse!$L$13+Commesse!$M$13)</f>
        <v/>
      </c>
    </row>
    <row r="195">
      <c r="A195" t="n">
        <v>8</v>
      </c>
      <c r="B195" t="n">
        <v>23</v>
      </c>
      <c r="C195">
        <f>IF(Commesse!$D$13="","",Commesse!$B$13)</f>
        <v/>
      </c>
      <c r="D195" s="23">
        <f>IF(OR(Commesse!$D$13="",$B195&gt;Commesse!$E$13),0,Commesse!$Q$13*(1+Commesse!$O$13)/Commesse!$E$13)</f>
        <v/>
      </c>
      <c r="E195" s="24">
        <f>IF(D195=0,"",Commesse!$C$13+30*$B195)</f>
        <v/>
      </c>
      <c r="F195" s="23">
        <f>IF(OR(Commesse!$D$13="",$B195&gt;Commesse!$E$13),0,Commesse!$R$13/Commesse!$E$13)</f>
        <v/>
      </c>
      <c r="G195" s="24">
        <f>IF(F195=0,"",Commesse!$C$13+30*$B195+Commesse!$N$13)</f>
        <v/>
      </c>
      <c r="H195" s="23">
        <f>IF(Commesse!$D$13="",0,IF(LEFT(Commesse!$J$13,6)="Canone",IF($B195&gt;Commesse!$E$13,0,Commesse!$P$13/Commesse!$E$13),IF(Commesse!$J$13="SAL mensile",IF($B195&gt;Commesse!$E$13,0,(Commesse!$P$13-Commesse!$W$13)/Commesse!$E$13),IF(Commesse!$J$13="3 tappe (30/30/40)",(Commesse!$P$13-Commesse!$W$13)*(0.3*($B195=CEILING(Commesse!$E$13/3,1))+0.3*($B195=CEILING(2*Commesse!$E$13/3,1))+0.4*($B195=Commesse!$E$13)),IF($B195=Commesse!$E$13,(Commesse!$P$13-Commesse!$W$13),0)))))</f>
        <v/>
      </c>
      <c r="I195" s="24">
        <f>IF(H195=0,"",Commesse!$C$13+30*IF(Commesse!$J$13="Canone anticipato",$B195-1,$B195)+Commesse!$K$13)</f>
        <v/>
      </c>
      <c r="J195" s="24">
        <f>IF(H195=0,"",I195+Commesse!$L$13+Commesse!$M$13)</f>
        <v/>
      </c>
    </row>
    <row r="196">
      <c r="A196" t="n">
        <v>8</v>
      </c>
      <c r="B196" t="n">
        <v>24</v>
      </c>
      <c r="C196">
        <f>IF(Commesse!$D$13="","",Commesse!$B$13)</f>
        <v/>
      </c>
      <c r="D196" s="23">
        <f>IF(OR(Commesse!$D$13="",$B196&gt;Commesse!$E$13),0,Commesse!$Q$13*(1+Commesse!$O$13)/Commesse!$E$13)</f>
        <v/>
      </c>
      <c r="E196" s="24">
        <f>IF(D196=0,"",Commesse!$C$13+30*$B196)</f>
        <v/>
      </c>
      <c r="F196" s="23">
        <f>IF(OR(Commesse!$D$13="",$B196&gt;Commesse!$E$13),0,Commesse!$R$13/Commesse!$E$13)</f>
        <v/>
      </c>
      <c r="G196" s="24">
        <f>IF(F196=0,"",Commesse!$C$13+30*$B196+Commesse!$N$13)</f>
        <v/>
      </c>
      <c r="H196" s="23">
        <f>IF(Commesse!$D$13="",0,IF(LEFT(Commesse!$J$13,6)="Canone",IF($B196&gt;Commesse!$E$13,0,Commesse!$P$13/Commesse!$E$13),IF(Commesse!$J$13="SAL mensile",IF($B196&gt;Commesse!$E$13,0,(Commesse!$P$13-Commesse!$W$13)/Commesse!$E$13),IF(Commesse!$J$13="3 tappe (30/30/40)",(Commesse!$P$13-Commesse!$W$13)*(0.3*($B196=CEILING(Commesse!$E$13/3,1))+0.3*($B196=CEILING(2*Commesse!$E$13/3,1))+0.4*($B196=Commesse!$E$13)),IF($B196=Commesse!$E$13,(Commesse!$P$13-Commesse!$W$13),0)))))</f>
        <v/>
      </c>
      <c r="I196" s="24">
        <f>IF(H196=0,"",Commesse!$C$13+30*IF(Commesse!$J$13="Canone anticipato",$B196-1,$B196)+Commesse!$K$13)</f>
        <v/>
      </c>
      <c r="J196" s="24">
        <f>IF(H196=0,"",I196+Commesse!$L$13+Commesse!$M$13)</f>
        <v/>
      </c>
    </row>
    <row r="197">
      <c r="A197" t="n">
        <v>9</v>
      </c>
      <c r="B197" t="n">
        <v>1</v>
      </c>
      <c r="C197">
        <f>IF(Commesse!$D$14="","",Commesse!$B$14)</f>
        <v/>
      </c>
      <c r="D197" s="23">
        <f>IF(OR(Commesse!$D$14="",$B197&gt;Commesse!$E$14),0,Commesse!$Q$14*(1+Commesse!$O$14)/Commesse!$E$14)</f>
        <v/>
      </c>
      <c r="E197" s="24">
        <f>IF(D197=0,"",Commesse!$C$14+30*$B197)</f>
        <v/>
      </c>
      <c r="F197" s="23">
        <f>IF(OR(Commesse!$D$14="",$B197&gt;Commesse!$E$14),0,Commesse!$R$14/Commesse!$E$14)</f>
        <v/>
      </c>
      <c r="G197" s="24">
        <f>IF(F197=0,"",Commesse!$C$14+30*$B197+Commesse!$N$14)</f>
        <v/>
      </c>
      <c r="H197" s="23">
        <f>IF(Commesse!$D$14="",0,IF(LEFT(Commesse!$J$14,6)="Canone",IF($B197&gt;Commesse!$E$14,0,Commesse!$P$14/Commesse!$E$14),IF(Commesse!$J$14="SAL mensile",IF($B197&gt;Commesse!$E$14,0,(Commesse!$P$14-Commesse!$W$14)/Commesse!$E$14),IF(Commesse!$J$14="3 tappe (30/30/40)",(Commesse!$P$14-Commesse!$W$14)*(0.3*($B197=CEILING(Commesse!$E$14/3,1))+0.3*($B197=CEILING(2*Commesse!$E$14/3,1))+0.4*($B197=Commesse!$E$14)),IF($B197=Commesse!$E$14,(Commesse!$P$14-Commesse!$W$14),0)))))</f>
        <v/>
      </c>
      <c r="I197" s="24">
        <f>IF(H197=0,"",Commesse!$C$14+30*IF(Commesse!$J$14="Canone anticipato",$B197-1,$B197)+Commesse!$K$14)</f>
        <v/>
      </c>
      <c r="J197" s="24">
        <f>IF(H197=0,"",I197+Commesse!$L$14+Commesse!$M$14)</f>
        <v/>
      </c>
    </row>
    <row r="198">
      <c r="A198" t="n">
        <v>9</v>
      </c>
      <c r="B198" t="n">
        <v>2</v>
      </c>
      <c r="C198">
        <f>IF(Commesse!$D$14="","",Commesse!$B$14)</f>
        <v/>
      </c>
      <c r="D198" s="23">
        <f>IF(OR(Commesse!$D$14="",$B198&gt;Commesse!$E$14),0,Commesse!$Q$14*(1+Commesse!$O$14)/Commesse!$E$14)</f>
        <v/>
      </c>
      <c r="E198" s="24">
        <f>IF(D198=0,"",Commesse!$C$14+30*$B198)</f>
        <v/>
      </c>
      <c r="F198" s="23">
        <f>IF(OR(Commesse!$D$14="",$B198&gt;Commesse!$E$14),0,Commesse!$R$14/Commesse!$E$14)</f>
        <v/>
      </c>
      <c r="G198" s="24">
        <f>IF(F198=0,"",Commesse!$C$14+30*$B198+Commesse!$N$14)</f>
        <v/>
      </c>
      <c r="H198" s="23">
        <f>IF(Commesse!$D$14="",0,IF(LEFT(Commesse!$J$14,6)="Canone",IF($B198&gt;Commesse!$E$14,0,Commesse!$P$14/Commesse!$E$14),IF(Commesse!$J$14="SAL mensile",IF($B198&gt;Commesse!$E$14,0,(Commesse!$P$14-Commesse!$W$14)/Commesse!$E$14),IF(Commesse!$J$14="3 tappe (30/30/40)",(Commesse!$P$14-Commesse!$W$14)*(0.3*($B198=CEILING(Commesse!$E$14/3,1))+0.3*($B198=CEILING(2*Commesse!$E$14/3,1))+0.4*($B198=Commesse!$E$14)),IF($B198=Commesse!$E$14,(Commesse!$P$14-Commesse!$W$14),0)))))</f>
        <v/>
      </c>
      <c r="I198" s="24">
        <f>IF(H198=0,"",Commesse!$C$14+30*IF(Commesse!$J$14="Canone anticipato",$B198-1,$B198)+Commesse!$K$14)</f>
        <v/>
      </c>
      <c r="J198" s="24">
        <f>IF(H198=0,"",I198+Commesse!$L$14+Commesse!$M$14)</f>
        <v/>
      </c>
    </row>
    <row r="199">
      <c r="A199" t="n">
        <v>9</v>
      </c>
      <c r="B199" t="n">
        <v>3</v>
      </c>
      <c r="C199">
        <f>IF(Commesse!$D$14="","",Commesse!$B$14)</f>
        <v/>
      </c>
      <c r="D199" s="23">
        <f>IF(OR(Commesse!$D$14="",$B199&gt;Commesse!$E$14),0,Commesse!$Q$14*(1+Commesse!$O$14)/Commesse!$E$14)</f>
        <v/>
      </c>
      <c r="E199" s="24">
        <f>IF(D199=0,"",Commesse!$C$14+30*$B199)</f>
        <v/>
      </c>
      <c r="F199" s="23">
        <f>IF(OR(Commesse!$D$14="",$B199&gt;Commesse!$E$14),0,Commesse!$R$14/Commesse!$E$14)</f>
        <v/>
      </c>
      <c r="G199" s="24">
        <f>IF(F199=0,"",Commesse!$C$14+30*$B199+Commesse!$N$14)</f>
        <v/>
      </c>
      <c r="H199" s="23">
        <f>IF(Commesse!$D$14="",0,IF(LEFT(Commesse!$J$14,6)="Canone",IF($B199&gt;Commesse!$E$14,0,Commesse!$P$14/Commesse!$E$14),IF(Commesse!$J$14="SAL mensile",IF($B199&gt;Commesse!$E$14,0,(Commesse!$P$14-Commesse!$W$14)/Commesse!$E$14),IF(Commesse!$J$14="3 tappe (30/30/40)",(Commesse!$P$14-Commesse!$W$14)*(0.3*($B199=CEILING(Commesse!$E$14/3,1))+0.3*($B199=CEILING(2*Commesse!$E$14/3,1))+0.4*($B199=Commesse!$E$14)),IF($B199=Commesse!$E$14,(Commesse!$P$14-Commesse!$W$14),0)))))</f>
        <v/>
      </c>
      <c r="I199" s="24">
        <f>IF(H199=0,"",Commesse!$C$14+30*IF(Commesse!$J$14="Canone anticipato",$B199-1,$B199)+Commesse!$K$14)</f>
        <v/>
      </c>
      <c r="J199" s="24">
        <f>IF(H199=0,"",I199+Commesse!$L$14+Commesse!$M$14)</f>
        <v/>
      </c>
    </row>
    <row r="200">
      <c r="A200" t="n">
        <v>9</v>
      </c>
      <c r="B200" t="n">
        <v>4</v>
      </c>
      <c r="C200">
        <f>IF(Commesse!$D$14="","",Commesse!$B$14)</f>
        <v/>
      </c>
      <c r="D200" s="23">
        <f>IF(OR(Commesse!$D$14="",$B200&gt;Commesse!$E$14),0,Commesse!$Q$14*(1+Commesse!$O$14)/Commesse!$E$14)</f>
        <v/>
      </c>
      <c r="E200" s="24">
        <f>IF(D200=0,"",Commesse!$C$14+30*$B200)</f>
        <v/>
      </c>
      <c r="F200" s="23">
        <f>IF(OR(Commesse!$D$14="",$B200&gt;Commesse!$E$14),0,Commesse!$R$14/Commesse!$E$14)</f>
        <v/>
      </c>
      <c r="G200" s="24">
        <f>IF(F200=0,"",Commesse!$C$14+30*$B200+Commesse!$N$14)</f>
        <v/>
      </c>
      <c r="H200" s="23">
        <f>IF(Commesse!$D$14="",0,IF(LEFT(Commesse!$J$14,6)="Canone",IF($B200&gt;Commesse!$E$14,0,Commesse!$P$14/Commesse!$E$14),IF(Commesse!$J$14="SAL mensile",IF($B200&gt;Commesse!$E$14,0,(Commesse!$P$14-Commesse!$W$14)/Commesse!$E$14),IF(Commesse!$J$14="3 tappe (30/30/40)",(Commesse!$P$14-Commesse!$W$14)*(0.3*($B200=CEILING(Commesse!$E$14/3,1))+0.3*($B200=CEILING(2*Commesse!$E$14/3,1))+0.4*($B200=Commesse!$E$14)),IF($B200=Commesse!$E$14,(Commesse!$P$14-Commesse!$W$14),0)))))</f>
        <v/>
      </c>
      <c r="I200" s="24">
        <f>IF(H200=0,"",Commesse!$C$14+30*IF(Commesse!$J$14="Canone anticipato",$B200-1,$B200)+Commesse!$K$14)</f>
        <v/>
      </c>
      <c r="J200" s="24">
        <f>IF(H200=0,"",I200+Commesse!$L$14+Commesse!$M$14)</f>
        <v/>
      </c>
    </row>
    <row r="201">
      <c r="A201" t="n">
        <v>9</v>
      </c>
      <c r="B201" t="n">
        <v>5</v>
      </c>
      <c r="C201">
        <f>IF(Commesse!$D$14="","",Commesse!$B$14)</f>
        <v/>
      </c>
      <c r="D201" s="23">
        <f>IF(OR(Commesse!$D$14="",$B201&gt;Commesse!$E$14),0,Commesse!$Q$14*(1+Commesse!$O$14)/Commesse!$E$14)</f>
        <v/>
      </c>
      <c r="E201" s="24">
        <f>IF(D201=0,"",Commesse!$C$14+30*$B201)</f>
        <v/>
      </c>
      <c r="F201" s="23">
        <f>IF(OR(Commesse!$D$14="",$B201&gt;Commesse!$E$14),0,Commesse!$R$14/Commesse!$E$14)</f>
        <v/>
      </c>
      <c r="G201" s="24">
        <f>IF(F201=0,"",Commesse!$C$14+30*$B201+Commesse!$N$14)</f>
        <v/>
      </c>
      <c r="H201" s="23">
        <f>IF(Commesse!$D$14="",0,IF(LEFT(Commesse!$J$14,6)="Canone",IF($B201&gt;Commesse!$E$14,0,Commesse!$P$14/Commesse!$E$14),IF(Commesse!$J$14="SAL mensile",IF($B201&gt;Commesse!$E$14,0,(Commesse!$P$14-Commesse!$W$14)/Commesse!$E$14),IF(Commesse!$J$14="3 tappe (30/30/40)",(Commesse!$P$14-Commesse!$W$14)*(0.3*($B201=CEILING(Commesse!$E$14/3,1))+0.3*($B201=CEILING(2*Commesse!$E$14/3,1))+0.4*($B201=Commesse!$E$14)),IF($B201=Commesse!$E$14,(Commesse!$P$14-Commesse!$W$14),0)))))</f>
        <v/>
      </c>
      <c r="I201" s="24">
        <f>IF(H201=0,"",Commesse!$C$14+30*IF(Commesse!$J$14="Canone anticipato",$B201-1,$B201)+Commesse!$K$14)</f>
        <v/>
      </c>
      <c r="J201" s="24">
        <f>IF(H201=0,"",I201+Commesse!$L$14+Commesse!$M$14)</f>
        <v/>
      </c>
    </row>
    <row r="202">
      <c r="A202" t="n">
        <v>9</v>
      </c>
      <c r="B202" t="n">
        <v>6</v>
      </c>
      <c r="C202">
        <f>IF(Commesse!$D$14="","",Commesse!$B$14)</f>
        <v/>
      </c>
      <c r="D202" s="23">
        <f>IF(OR(Commesse!$D$14="",$B202&gt;Commesse!$E$14),0,Commesse!$Q$14*(1+Commesse!$O$14)/Commesse!$E$14)</f>
        <v/>
      </c>
      <c r="E202" s="24">
        <f>IF(D202=0,"",Commesse!$C$14+30*$B202)</f>
        <v/>
      </c>
      <c r="F202" s="23">
        <f>IF(OR(Commesse!$D$14="",$B202&gt;Commesse!$E$14),0,Commesse!$R$14/Commesse!$E$14)</f>
        <v/>
      </c>
      <c r="G202" s="24">
        <f>IF(F202=0,"",Commesse!$C$14+30*$B202+Commesse!$N$14)</f>
        <v/>
      </c>
      <c r="H202" s="23">
        <f>IF(Commesse!$D$14="",0,IF(LEFT(Commesse!$J$14,6)="Canone",IF($B202&gt;Commesse!$E$14,0,Commesse!$P$14/Commesse!$E$14),IF(Commesse!$J$14="SAL mensile",IF($B202&gt;Commesse!$E$14,0,(Commesse!$P$14-Commesse!$W$14)/Commesse!$E$14),IF(Commesse!$J$14="3 tappe (30/30/40)",(Commesse!$P$14-Commesse!$W$14)*(0.3*($B202=CEILING(Commesse!$E$14/3,1))+0.3*($B202=CEILING(2*Commesse!$E$14/3,1))+0.4*($B202=Commesse!$E$14)),IF($B202=Commesse!$E$14,(Commesse!$P$14-Commesse!$W$14),0)))))</f>
        <v/>
      </c>
      <c r="I202" s="24">
        <f>IF(H202=0,"",Commesse!$C$14+30*IF(Commesse!$J$14="Canone anticipato",$B202-1,$B202)+Commesse!$K$14)</f>
        <v/>
      </c>
      <c r="J202" s="24">
        <f>IF(H202=0,"",I202+Commesse!$L$14+Commesse!$M$14)</f>
        <v/>
      </c>
    </row>
    <row r="203">
      <c r="A203" t="n">
        <v>9</v>
      </c>
      <c r="B203" t="n">
        <v>7</v>
      </c>
      <c r="C203">
        <f>IF(Commesse!$D$14="","",Commesse!$B$14)</f>
        <v/>
      </c>
      <c r="D203" s="23">
        <f>IF(OR(Commesse!$D$14="",$B203&gt;Commesse!$E$14),0,Commesse!$Q$14*(1+Commesse!$O$14)/Commesse!$E$14)</f>
        <v/>
      </c>
      <c r="E203" s="24">
        <f>IF(D203=0,"",Commesse!$C$14+30*$B203)</f>
        <v/>
      </c>
      <c r="F203" s="23">
        <f>IF(OR(Commesse!$D$14="",$B203&gt;Commesse!$E$14),0,Commesse!$R$14/Commesse!$E$14)</f>
        <v/>
      </c>
      <c r="G203" s="24">
        <f>IF(F203=0,"",Commesse!$C$14+30*$B203+Commesse!$N$14)</f>
        <v/>
      </c>
      <c r="H203" s="23">
        <f>IF(Commesse!$D$14="",0,IF(LEFT(Commesse!$J$14,6)="Canone",IF($B203&gt;Commesse!$E$14,0,Commesse!$P$14/Commesse!$E$14),IF(Commesse!$J$14="SAL mensile",IF($B203&gt;Commesse!$E$14,0,(Commesse!$P$14-Commesse!$W$14)/Commesse!$E$14),IF(Commesse!$J$14="3 tappe (30/30/40)",(Commesse!$P$14-Commesse!$W$14)*(0.3*($B203=CEILING(Commesse!$E$14/3,1))+0.3*($B203=CEILING(2*Commesse!$E$14/3,1))+0.4*($B203=Commesse!$E$14)),IF($B203=Commesse!$E$14,(Commesse!$P$14-Commesse!$W$14),0)))))</f>
        <v/>
      </c>
      <c r="I203" s="24">
        <f>IF(H203=0,"",Commesse!$C$14+30*IF(Commesse!$J$14="Canone anticipato",$B203-1,$B203)+Commesse!$K$14)</f>
        <v/>
      </c>
      <c r="J203" s="24">
        <f>IF(H203=0,"",I203+Commesse!$L$14+Commesse!$M$14)</f>
        <v/>
      </c>
    </row>
    <row r="204">
      <c r="A204" t="n">
        <v>9</v>
      </c>
      <c r="B204" t="n">
        <v>8</v>
      </c>
      <c r="C204">
        <f>IF(Commesse!$D$14="","",Commesse!$B$14)</f>
        <v/>
      </c>
      <c r="D204" s="23">
        <f>IF(OR(Commesse!$D$14="",$B204&gt;Commesse!$E$14),0,Commesse!$Q$14*(1+Commesse!$O$14)/Commesse!$E$14)</f>
        <v/>
      </c>
      <c r="E204" s="24">
        <f>IF(D204=0,"",Commesse!$C$14+30*$B204)</f>
        <v/>
      </c>
      <c r="F204" s="23">
        <f>IF(OR(Commesse!$D$14="",$B204&gt;Commesse!$E$14),0,Commesse!$R$14/Commesse!$E$14)</f>
        <v/>
      </c>
      <c r="G204" s="24">
        <f>IF(F204=0,"",Commesse!$C$14+30*$B204+Commesse!$N$14)</f>
        <v/>
      </c>
      <c r="H204" s="23">
        <f>IF(Commesse!$D$14="",0,IF(LEFT(Commesse!$J$14,6)="Canone",IF($B204&gt;Commesse!$E$14,0,Commesse!$P$14/Commesse!$E$14),IF(Commesse!$J$14="SAL mensile",IF($B204&gt;Commesse!$E$14,0,(Commesse!$P$14-Commesse!$W$14)/Commesse!$E$14),IF(Commesse!$J$14="3 tappe (30/30/40)",(Commesse!$P$14-Commesse!$W$14)*(0.3*($B204=CEILING(Commesse!$E$14/3,1))+0.3*($B204=CEILING(2*Commesse!$E$14/3,1))+0.4*($B204=Commesse!$E$14)),IF($B204=Commesse!$E$14,(Commesse!$P$14-Commesse!$W$14),0)))))</f>
        <v/>
      </c>
      <c r="I204" s="24">
        <f>IF(H204=0,"",Commesse!$C$14+30*IF(Commesse!$J$14="Canone anticipato",$B204-1,$B204)+Commesse!$K$14)</f>
        <v/>
      </c>
      <c r="J204" s="24">
        <f>IF(H204=0,"",I204+Commesse!$L$14+Commesse!$M$14)</f>
        <v/>
      </c>
    </row>
    <row r="205">
      <c r="A205" t="n">
        <v>9</v>
      </c>
      <c r="B205" t="n">
        <v>9</v>
      </c>
      <c r="C205">
        <f>IF(Commesse!$D$14="","",Commesse!$B$14)</f>
        <v/>
      </c>
      <c r="D205" s="23">
        <f>IF(OR(Commesse!$D$14="",$B205&gt;Commesse!$E$14),0,Commesse!$Q$14*(1+Commesse!$O$14)/Commesse!$E$14)</f>
        <v/>
      </c>
      <c r="E205" s="24">
        <f>IF(D205=0,"",Commesse!$C$14+30*$B205)</f>
        <v/>
      </c>
      <c r="F205" s="23">
        <f>IF(OR(Commesse!$D$14="",$B205&gt;Commesse!$E$14),0,Commesse!$R$14/Commesse!$E$14)</f>
        <v/>
      </c>
      <c r="G205" s="24">
        <f>IF(F205=0,"",Commesse!$C$14+30*$B205+Commesse!$N$14)</f>
        <v/>
      </c>
      <c r="H205" s="23">
        <f>IF(Commesse!$D$14="",0,IF(LEFT(Commesse!$J$14,6)="Canone",IF($B205&gt;Commesse!$E$14,0,Commesse!$P$14/Commesse!$E$14),IF(Commesse!$J$14="SAL mensile",IF($B205&gt;Commesse!$E$14,0,(Commesse!$P$14-Commesse!$W$14)/Commesse!$E$14),IF(Commesse!$J$14="3 tappe (30/30/40)",(Commesse!$P$14-Commesse!$W$14)*(0.3*($B205=CEILING(Commesse!$E$14/3,1))+0.3*($B205=CEILING(2*Commesse!$E$14/3,1))+0.4*($B205=Commesse!$E$14)),IF($B205=Commesse!$E$14,(Commesse!$P$14-Commesse!$W$14),0)))))</f>
        <v/>
      </c>
      <c r="I205" s="24">
        <f>IF(H205=0,"",Commesse!$C$14+30*IF(Commesse!$J$14="Canone anticipato",$B205-1,$B205)+Commesse!$K$14)</f>
        <v/>
      </c>
      <c r="J205" s="24">
        <f>IF(H205=0,"",I205+Commesse!$L$14+Commesse!$M$14)</f>
        <v/>
      </c>
    </row>
    <row r="206">
      <c r="A206" t="n">
        <v>9</v>
      </c>
      <c r="B206" t="n">
        <v>10</v>
      </c>
      <c r="C206">
        <f>IF(Commesse!$D$14="","",Commesse!$B$14)</f>
        <v/>
      </c>
      <c r="D206" s="23">
        <f>IF(OR(Commesse!$D$14="",$B206&gt;Commesse!$E$14),0,Commesse!$Q$14*(1+Commesse!$O$14)/Commesse!$E$14)</f>
        <v/>
      </c>
      <c r="E206" s="24">
        <f>IF(D206=0,"",Commesse!$C$14+30*$B206)</f>
        <v/>
      </c>
      <c r="F206" s="23">
        <f>IF(OR(Commesse!$D$14="",$B206&gt;Commesse!$E$14),0,Commesse!$R$14/Commesse!$E$14)</f>
        <v/>
      </c>
      <c r="G206" s="24">
        <f>IF(F206=0,"",Commesse!$C$14+30*$B206+Commesse!$N$14)</f>
        <v/>
      </c>
      <c r="H206" s="23">
        <f>IF(Commesse!$D$14="",0,IF(LEFT(Commesse!$J$14,6)="Canone",IF($B206&gt;Commesse!$E$14,0,Commesse!$P$14/Commesse!$E$14),IF(Commesse!$J$14="SAL mensile",IF($B206&gt;Commesse!$E$14,0,(Commesse!$P$14-Commesse!$W$14)/Commesse!$E$14),IF(Commesse!$J$14="3 tappe (30/30/40)",(Commesse!$P$14-Commesse!$W$14)*(0.3*($B206=CEILING(Commesse!$E$14/3,1))+0.3*($B206=CEILING(2*Commesse!$E$14/3,1))+0.4*($B206=Commesse!$E$14)),IF($B206=Commesse!$E$14,(Commesse!$P$14-Commesse!$W$14),0)))))</f>
        <v/>
      </c>
      <c r="I206" s="24">
        <f>IF(H206=0,"",Commesse!$C$14+30*IF(Commesse!$J$14="Canone anticipato",$B206-1,$B206)+Commesse!$K$14)</f>
        <v/>
      </c>
      <c r="J206" s="24">
        <f>IF(H206=0,"",I206+Commesse!$L$14+Commesse!$M$14)</f>
        <v/>
      </c>
    </row>
    <row r="207">
      <c r="A207" t="n">
        <v>9</v>
      </c>
      <c r="B207" t="n">
        <v>11</v>
      </c>
      <c r="C207">
        <f>IF(Commesse!$D$14="","",Commesse!$B$14)</f>
        <v/>
      </c>
      <c r="D207" s="23">
        <f>IF(OR(Commesse!$D$14="",$B207&gt;Commesse!$E$14),0,Commesse!$Q$14*(1+Commesse!$O$14)/Commesse!$E$14)</f>
        <v/>
      </c>
      <c r="E207" s="24">
        <f>IF(D207=0,"",Commesse!$C$14+30*$B207)</f>
        <v/>
      </c>
      <c r="F207" s="23">
        <f>IF(OR(Commesse!$D$14="",$B207&gt;Commesse!$E$14),0,Commesse!$R$14/Commesse!$E$14)</f>
        <v/>
      </c>
      <c r="G207" s="24">
        <f>IF(F207=0,"",Commesse!$C$14+30*$B207+Commesse!$N$14)</f>
        <v/>
      </c>
      <c r="H207" s="23">
        <f>IF(Commesse!$D$14="",0,IF(LEFT(Commesse!$J$14,6)="Canone",IF($B207&gt;Commesse!$E$14,0,Commesse!$P$14/Commesse!$E$14),IF(Commesse!$J$14="SAL mensile",IF($B207&gt;Commesse!$E$14,0,(Commesse!$P$14-Commesse!$W$14)/Commesse!$E$14),IF(Commesse!$J$14="3 tappe (30/30/40)",(Commesse!$P$14-Commesse!$W$14)*(0.3*($B207=CEILING(Commesse!$E$14/3,1))+0.3*($B207=CEILING(2*Commesse!$E$14/3,1))+0.4*($B207=Commesse!$E$14)),IF($B207=Commesse!$E$14,(Commesse!$P$14-Commesse!$W$14),0)))))</f>
        <v/>
      </c>
      <c r="I207" s="24">
        <f>IF(H207=0,"",Commesse!$C$14+30*IF(Commesse!$J$14="Canone anticipato",$B207-1,$B207)+Commesse!$K$14)</f>
        <v/>
      </c>
      <c r="J207" s="24">
        <f>IF(H207=0,"",I207+Commesse!$L$14+Commesse!$M$14)</f>
        <v/>
      </c>
    </row>
    <row r="208">
      <c r="A208" t="n">
        <v>9</v>
      </c>
      <c r="B208" t="n">
        <v>12</v>
      </c>
      <c r="C208">
        <f>IF(Commesse!$D$14="","",Commesse!$B$14)</f>
        <v/>
      </c>
      <c r="D208" s="23">
        <f>IF(OR(Commesse!$D$14="",$B208&gt;Commesse!$E$14),0,Commesse!$Q$14*(1+Commesse!$O$14)/Commesse!$E$14)</f>
        <v/>
      </c>
      <c r="E208" s="24">
        <f>IF(D208=0,"",Commesse!$C$14+30*$B208)</f>
        <v/>
      </c>
      <c r="F208" s="23">
        <f>IF(OR(Commesse!$D$14="",$B208&gt;Commesse!$E$14),0,Commesse!$R$14/Commesse!$E$14)</f>
        <v/>
      </c>
      <c r="G208" s="24">
        <f>IF(F208=0,"",Commesse!$C$14+30*$B208+Commesse!$N$14)</f>
        <v/>
      </c>
      <c r="H208" s="23">
        <f>IF(Commesse!$D$14="",0,IF(LEFT(Commesse!$J$14,6)="Canone",IF($B208&gt;Commesse!$E$14,0,Commesse!$P$14/Commesse!$E$14),IF(Commesse!$J$14="SAL mensile",IF($B208&gt;Commesse!$E$14,0,(Commesse!$P$14-Commesse!$W$14)/Commesse!$E$14),IF(Commesse!$J$14="3 tappe (30/30/40)",(Commesse!$P$14-Commesse!$W$14)*(0.3*($B208=CEILING(Commesse!$E$14/3,1))+0.3*($B208=CEILING(2*Commesse!$E$14/3,1))+0.4*($B208=Commesse!$E$14)),IF($B208=Commesse!$E$14,(Commesse!$P$14-Commesse!$W$14),0)))))</f>
        <v/>
      </c>
      <c r="I208" s="24">
        <f>IF(H208=0,"",Commesse!$C$14+30*IF(Commesse!$J$14="Canone anticipato",$B208-1,$B208)+Commesse!$K$14)</f>
        <v/>
      </c>
      <c r="J208" s="24">
        <f>IF(H208=0,"",I208+Commesse!$L$14+Commesse!$M$14)</f>
        <v/>
      </c>
    </row>
    <row r="209">
      <c r="A209" t="n">
        <v>9</v>
      </c>
      <c r="B209" t="n">
        <v>13</v>
      </c>
      <c r="C209">
        <f>IF(Commesse!$D$14="","",Commesse!$B$14)</f>
        <v/>
      </c>
      <c r="D209" s="23">
        <f>IF(OR(Commesse!$D$14="",$B209&gt;Commesse!$E$14),0,Commesse!$Q$14*(1+Commesse!$O$14)/Commesse!$E$14)</f>
        <v/>
      </c>
      <c r="E209" s="24">
        <f>IF(D209=0,"",Commesse!$C$14+30*$B209)</f>
        <v/>
      </c>
      <c r="F209" s="23">
        <f>IF(OR(Commesse!$D$14="",$B209&gt;Commesse!$E$14),0,Commesse!$R$14/Commesse!$E$14)</f>
        <v/>
      </c>
      <c r="G209" s="24">
        <f>IF(F209=0,"",Commesse!$C$14+30*$B209+Commesse!$N$14)</f>
        <v/>
      </c>
      <c r="H209" s="23">
        <f>IF(Commesse!$D$14="",0,IF(LEFT(Commesse!$J$14,6)="Canone",IF($B209&gt;Commesse!$E$14,0,Commesse!$P$14/Commesse!$E$14),IF(Commesse!$J$14="SAL mensile",IF($B209&gt;Commesse!$E$14,0,(Commesse!$P$14-Commesse!$W$14)/Commesse!$E$14),IF(Commesse!$J$14="3 tappe (30/30/40)",(Commesse!$P$14-Commesse!$W$14)*(0.3*($B209=CEILING(Commesse!$E$14/3,1))+0.3*($B209=CEILING(2*Commesse!$E$14/3,1))+0.4*($B209=Commesse!$E$14)),IF($B209=Commesse!$E$14,(Commesse!$P$14-Commesse!$W$14),0)))))</f>
        <v/>
      </c>
      <c r="I209" s="24">
        <f>IF(H209=0,"",Commesse!$C$14+30*IF(Commesse!$J$14="Canone anticipato",$B209-1,$B209)+Commesse!$K$14)</f>
        <v/>
      </c>
      <c r="J209" s="24">
        <f>IF(H209=0,"",I209+Commesse!$L$14+Commesse!$M$14)</f>
        <v/>
      </c>
    </row>
    <row r="210">
      <c r="A210" t="n">
        <v>9</v>
      </c>
      <c r="B210" t="n">
        <v>14</v>
      </c>
      <c r="C210">
        <f>IF(Commesse!$D$14="","",Commesse!$B$14)</f>
        <v/>
      </c>
      <c r="D210" s="23">
        <f>IF(OR(Commesse!$D$14="",$B210&gt;Commesse!$E$14),0,Commesse!$Q$14*(1+Commesse!$O$14)/Commesse!$E$14)</f>
        <v/>
      </c>
      <c r="E210" s="24">
        <f>IF(D210=0,"",Commesse!$C$14+30*$B210)</f>
        <v/>
      </c>
      <c r="F210" s="23">
        <f>IF(OR(Commesse!$D$14="",$B210&gt;Commesse!$E$14),0,Commesse!$R$14/Commesse!$E$14)</f>
        <v/>
      </c>
      <c r="G210" s="24">
        <f>IF(F210=0,"",Commesse!$C$14+30*$B210+Commesse!$N$14)</f>
        <v/>
      </c>
      <c r="H210" s="23">
        <f>IF(Commesse!$D$14="",0,IF(LEFT(Commesse!$J$14,6)="Canone",IF($B210&gt;Commesse!$E$14,0,Commesse!$P$14/Commesse!$E$14),IF(Commesse!$J$14="SAL mensile",IF($B210&gt;Commesse!$E$14,0,(Commesse!$P$14-Commesse!$W$14)/Commesse!$E$14),IF(Commesse!$J$14="3 tappe (30/30/40)",(Commesse!$P$14-Commesse!$W$14)*(0.3*($B210=CEILING(Commesse!$E$14/3,1))+0.3*($B210=CEILING(2*Commesse!$E$14/3,1))+0.4*($B210=Commesse!$E$14)),IF($B210=Commesse!$E$14,(Commesse!$P$14-Commesse!$W$14),0)))))</f>
        <v/>
      </c>
      <c r="I210" s="24">
        <f>IF(H210=0,"",Commesse!$C$14+30*IF(Commesse!$J$14="Canone anticipato",$B210-1,$B210)+Commesse!$K$14)</f>
        <v/>
      </c>
      <c r="J210" s="24">
        <f>IF(H210=0,"",I210+Commesse!$L$14+Commesse!$M$14)</f>
        <v/>
      </c>
    </row>
    <row r="211">
      <c r="A211" t="n">
        <v>9</v>
      </c>
      <c r="B211" t="n">
        <v>15</v>
      </c>
      <c r="C211">
        <f>IF(Commesse!$D$14="","",Commesse!$B$14)</f>
        <v/>
      </c>
      <c r="D211" s="23">
        <f>IF(OR(Commesse!$D$14="",$B211&gt;Commesse!$E$14),0,Commesse!$Q$14*(1+Commesse!$O$14)/Commesse!$E$14)</f>
        <v/>
      </c>
      <c r="E211" s="24">
        <f>IF(D211=0,"",Commesse!$C$14+30*$B211)</f>
        <v/>
      </c>
      <c r="F211" s="23">
        <f>IF(OR(Commesse!$D$14="",$B211&gt;Commesse!$E$14),0,Commesse!$R$14/Commesse!$E$14)</f>
        <v/>
      </c>
      <c r="G211" s="24">
        <f>IF(F211=0,"",Commesse!$C$14+30*$B211+Commesse!$N$14)</f>
        <v/>
      </c>
      <c r="H211" s="23">
        <f>IF(Commesse!$D$14="",0,IF(LEFT(Commesse!$J$14,6)="Canone",IF($B211&gt;Commesse!$E$14,0,Commesse!$P$14/Commesse!$E$14),IF(Commesse!$J$14="SAL mensile",IF($B211&gt;Commesse!$E$14,0,(Commesse!$P$14-Commesse!$W$14)/Commesse!$E$14),IF(Commesse!$J$14="3 tappe (30/30/40)",(Commesse!$P$14-Commesse!$W$14)*(0.3*($B211=CEILING(Commesse!$E$14/3,1))+0.3*($B211=CEILING(2*Commesse!$E$14/3,1))+0.4*($B211=Commesse!$E$14)),IF($B211=Commesse!$E$14,(Commesse!$P$14-Commesse!$W$14),0)))))</f>
        <v/>
      </c>
      <c r="I211" s="24">
        <f>IF(H211=0,"",Commesse!$C$14+30*IF(Commesse!$J$14="Canone anticipato",$B211-1,$B211)+Commesse!$K$14)</f>
        <v/>
      </c>
      <c r="J211" s="24">
        <f>IF(H211=0,"",I211+Commesse!$L$14+Commesse!$M$14)</f>
        <v/>
      </c>
    </row>
    <row r="212">
      <c r="A212" t="n">
        <v>9</v>
      </c>
      <c r="B212" t="n">
        <v>16</v>
      </c>
      <c r="C212">
        <f>IF(Commesse!$D$14="","",Commesse!$B$14)</f>
        <v/>
      </c>
      <c r="D212" s="23">
        <f>IF(OR(Commesse!$D$14="",$B212&gt;Commesse!$E$14),0,Commesse!$Q$14*(1+Commesse!$O$14)/Commesse!$E$14)</f>
        <v/>
      </c>
      <c r="E212" s="24">
        <f>IF(D212=0,"",Commesse!$C$14+30*$B212)</f>
        <v/>
      </c>
      <c r="F212" s="23">
        <f>IF(OR(Commesse!$D$14="",$B212&gt;Commesse!$E$14),0,Commesse!$R$14/Commesse!$E$14)</f>
        <v/>
      </c>
      <c r="G212" s="24">
        <f>IF(F212=0,"",Commesse!$C$14+30*$B212+Commesse!$N$14)</f>
        <v/>
      </c>
      <c r="H212" s="23">
        <f>IF(Commesse!$D$14="",0,IF(LEFT(Commesse!$J$14,6)="Canone",IF($B212&gt;Commesse!$E$14,0,Commesse!$P$14/Commesse!$E$14),IF(Commesse!$J$14="SAL mensile",IF($B212&gt;Commesse!$E$14,0,(Commesse!$P$14-Commesse!$W$14)/Commesse!$E$14),IF(Commesse!$J$14="3 tappe (30/30/40)",(Commesse!$P$14-Commesse!$W$14)*(0.3*($B212=CEILING(Commesse!$E$14/3,1))+0.3*($B212=CEILING(2*Commesse!$E$14/3,1))+0.4*($B212=Commesse!$E$14)),IF($B212=Commesse!$E$14,(Commesse!$P$14-Commesse!$W$14),0)))))</f>
        <v/>
      </c>
      <c r="I212" s="24">
        <f>IF(H212=0,"",Commesse!$C$14+30*IF(Commesse!$J$14="Canone anticipato",$B212-1,$B212)+Commesse!$K$14)</f>
        <v/>
      </c>
      <c r="J212" s="24">
        <f>IF(H212=0,"",I212+Commesse!$L$14+Commesse!$M$14)</f>
        <v/>
      </c>
    </row>
    <row r="213">
      <c r="A213" t="n">
        <v>9</v>
      </c>
      <c r="B213" t="n">
        <v>17</v>
      </c>
      <c r="C213">
        <f>IF(Commesse!$D$14="","",Commesse!$B$14)</f>
        <v/>
      </c>
      <c r="D213" s="23">
        <f>IF(OR(Commesse!$D$14="",$B213&gt;Commesse!$E$14),0,Commesse!$Q$14*(1+Commesse!$O$14)/Commesse!$E$14)</f>
        <v/>
      </c>
      <c r="E213" s="24">
        <f>IF(D213=0,"",Commesse!$C$14+30*$B213)</f>
        <v/>
      </c>
      <c r="F213" s="23">
        <f>IF(OR(Commesse!$D$14="",$B213&gt;Commesse!$E$14),0,Commesse!$R$14/Commesse!$E$14)</f>
        <v/>
      </c>
      <c r="G213" s="24">
        <f>IF(F213=0,"",Commesse!$C$14+30*$B213+Commesse!$N$14)</f>
        <v/>
      </c>
      <c r="H213" s="23">
        <f>IF(Commesse!$D$14="",0,IF(LEFT(Commesse!$J$14,6)="Canone",IF($B213&gt;Commesse!$E$14,0,Commesse!$P$14/Commesse!$E$14),IF(Commesse!$J$14="SAL mensile",IF($B213&gt;Commesse!$E$14,0,(Commesse!$P$14-Commesse!$W$14)/Commesse!$E$14),IF(Commesse!$J$14="3 tappe (30/30/40)",(Commesse!$P$14-Commesse!$W$14)*(0.3*($B213=CEILING(Commesse!$E$14/3,1))+0.3*($B213=CEILING(2*Commesse!$E$14/3,1))+0.4*($B213=Commesse!$E$14)),IF($B213=Commesse!$E$14,(Commesse!$P$14-Commesse!$W$14),0)))))</f>
        <v/>
      </c>
      <c r="I213" s="24">
        <f>IF(H213=0,"",Commesse!$C$14+30*IF(Commesse!$J$14="Canone anticipato",$B213-1,$B213)+Commesse!$K$14)</f>
        <v/>
      </c>
      <c r="J213" s="24">
        <f>IF(H213=0,"",I213+Commesse!$L$14+Commesse!$M$14)</f>
        <v/>
      </c>
    </row>
    <row r="214">
      <c r="A214" t="n">
        <v>9</v>
      </c>
      <c r="B214" t="n">
        <v>18</v>
      </c>
      <c r="C214">
        <f>IF(Commesse!$D$14="","",Commesse!$B$14)</f>
        <v/>
      </c>
      <c r="D214" s="23">
        <f>IF(OR(Commesse!$D$14="",$B214&gt;Commesse!$E$14),0,Commesse!$Q$14*(1+Commesse!$O$14)/Commesse!$E$14)</f>
        <v/>
      </c>
      <c r="E214" s="24">
        <f>IF(D214=0,"",Commesse!$C$14+30*$B214)</f>
        <v/>
      </c>
      <c r="F214" s="23">
        <f>IF(OR(Commesse!$D$14="",$B214&gt;Commesse!$E$14),0,Commesse!$R$14/Commesse!$E$14)</f>
        <v/>
      </c>
      <c r="G214" s="24">
        <f>IF(F214=0,"",Commesse!$C$14+30*$B214+Commesse!$N$14)</f>
        <v/>
      </c>
      <c r="H214" s="23">
        <f>IF(Commesse!$D$14="",0,IF(LEFT(Commesse!$J$14,6)="Canone",IF($B214&gt;Commesse!$E$14,0,Commesse!$P$14/Commesse!$E$14),IF(Commesse!$J$14="SAL mensile",IF($B214&gt;Commesse!$E$14,0,(Commesse!$P$14-Commesse!$W$14)/Commesse!$E$14),IF(Commesse!$J$14="3 tappe (30/30/40)",(Commesse!$P$14-Commesse!$W$14)*(0.3*($B214=CEILING(Commesse!$E$14/3,1))+0.3*($B214=CEILING(2*Commesse!$E$14/3,1))+0.4*($B214=Commesse!$E$14)),IF($B214=Commesse!$E$14,(Commesse!$P$14-Commesse!$W$14),0)))))</f>
        <v/>
      </c>
      <c r="I214" s="24">
        <f>IF(H214=0,"",Commesse!$C$14+30*IF(Commesse!$J$14="Canone anticipato",$B214-1,$B214)+Commesse!$K$14)</f>
        <v/>
      </c>
      <c r="J214" s="24">
        <f>IF(H214=0,"",I214+Commesse!$L$14+Commesse!$M$14)</f>
        <v/>
      </c>
    </row>
    <row r="215">
      <c r="A215" t="n">
        <v>9</v>
      </c>
      <c r="B215" t="n">
        <v>19</v>
      </c>
      <c r="C215">
        <f>IF(Commesse!$D$14="","",Commesse!$B$14)</f>
        <v/>
      </c>
      <c r="D215" s="23">
        <f>IF(OR(Commesse!$D$14="",$B215&gt;Commesse!$E$14),0,Commesse!$Q$14*(1+Commesse!$O$14)/Commesse!$E$14)</f>
        <v/>
      </c>
      <c r="E215" s="24">
        <f>IF(D215=0,"",Commesse!$C$14+30*$B215)</f>
        <v/>
      </c>
      <c r="F215" s="23">
        <f>IF(OR(Commesse!$D$14="",$B215&gt;Commesse!$E$14),0,Commesse!$R$14/Commesse!$E$14)</f>
        <v/>
      </c>
      <c r="G215" s="24">
        <f>IF(F215=0,"",Commesse!$C$14+30*$B215+Commesse!$N$14)</f>
        <v/>
      </c>
      <c r="H215" s="23">
        <f>IF(Commesse!$D$14="",0,IF(LEFT(Commesse!$J$14,6)="Canone",IF($B215&gt;Commesse!$E$14,0,Commesse!$P$14/Commesse!$E$14),IF(Commesse!$J$14="SAL mensile",IF($B215&gt;Commesse!$E$14,0,(Commesse!$P$14-Commesse!$W$14)/Commesse!$E$14),IF(Commesse!$J$14="3 tappe (30/30/40)",(Commesse!$P$14-Commesse!$W$14)*(0.3*($B215=CEILING(Commesse!$E$14/3,1))+0.3*($B215=CEILING(2*Commesse!$E$14/3,1))+0.4*($B215=Commesse!$E$14)),IF($B215=Commesse!$E$14,(Commesse!$P$14-Commesse!$W$14),0)))))</f>
        <v/>
      </c>
      <c r="I215" s="24">
        <f>IF(H215=0,"",Commesse!$C$14+30*IF(Commesse!$J$14="Canone anticipato",$B215-1,$B215)+Commesse!$K$14)</f>
        <v/>
      </c>
      <c r="J215" s="24">
        <f>IF(H215=0,"",I215+Commesse!$L$14+Commesse!$M$14)</f>
        <v/>
      </c>
    </row>
    <row r="216">
      <c r="A216" t="n">
        <v>9</v>
      </c>
      <c r="B216" t="n">
        <v>20</v>
      </c>
      <c r="C216">
        <f>IF(Commesse!$D$14="","",Commesse!$B$14)</f>
        <v/>
      </c>
      <c r="D216" s="23">
        <f>IF(OR(Commesse!$D$14="",$B216&gt;Commesse!$E$14),0,Commesse!$Q$14*(1+Commesse!$O$14)/Commesse!$E$14)</f>
        <v/>
      </c>
      <c r="E216" s="24">
        <f>IF(D216=0,"",Commesse!$C$14+30*$B216)</f>
        <v/>
      </c>
      <c r="F216" s="23">
        <f>IF(OR(Commesse!$D$14="",$B216&gt;Commesse!$E$14),0,Commesse!$R$14/Commesse!$E$14)</f>
        <v/>
      </c>
      <c r="G216" s="24">
        <f>IF(F216=0,"",Commesse!$C$14+30*$B216+Commesse!$N$14)</f>
        <v/>
      </c>
      <c r="H216" s="23">
        <f>IF(Commesse!$D$14="",0,IF(LEFT(Commesse!$J$14,6)="Canone",IF($B216&gt;Commesse!$E$14,0,Commesse!$P$14/Commesse!$E$14),IF(Commesse!$J$14="SAL mensile",IF($B216&gt;Commesse!$E$14,0,(Commesse!$P$14-Commesse!$W$14)/Commesse!$E$14),IF(Commesse!$J$14="3 tappe (30/30/40)",(Commesse!$P$14-Commesse!$W$14)*(0.3*($B216=CEILING(Commesse!$E$14/3,1))+0.3*($B216=CEILING(2*Commesse!$E$14/3,1))+0.4*($B216=Commesse!$E$14)),IF($B216=Commesse!$E$14,(Commesse!$P$14-Commesse!$W$14),0)))))</f>
        <v/>
      </c>
      <c r="I216" s="24">
        <f>IF(H216=0,"",Commesse!$C$14+30*IF(Commesse!$J$14="Canone anticipato",$B216-1,$B216)+Commesse!$K$14)</f>
        <v/>
      </c>
      <c r="J216" s="24">
        <f>IF(H216=0,"",I216+Commesse!$L$14+Commesse!$M$14)</f>
        <v/>
      </c>
    </row>
    <row r="217">
      <c r="A217" t="n">
        <v>9</v>
      </c>
      <c r="B217" t="n">
        <v>21</v>
      </c>
      <c r="C217">
        <f>IF(Commesse!$D$14="","",Commesse!$B$14)</f>
        <v/>
      </c>
      <c r="D217" s="23">
        <f>IF(OR(Commesse!$D$14="",$B217&gt;Commesse!$E$14),0,Commesse!$Q$14*(1+Commesse!$O$14)/Commesse!$E$14)</f>
        <v/>
      </c>
      <c r="E217" s="24">
        <f>IF(D217=0,"",Commesse!$C$14+30*$B217)</f>
        <v/>
      </c>
      <c r="F217" s="23">
        <f>IF(OR(Commesse!$D$14="",$B217&gt;Commesse!$E$14),0,Commesse!$R$14/Commesse!$E$14)</f>
        <v/>
      </c>
      <c r="G217" s="24">
        <f>IF(F217=0,"",Commesse!$C$14+30*$B217+Commesse!$N$14)</f>
        <v/>
      </c>
      <c r="H217" s="23">
        <f>IF(Commesse!$D$14="",0,IF(LEFT(Commesse!$J$14,6)="Canone",IF($B217&gt;Commesse!$E$14,0,Commesse!$P$14/Commesse!$E$14),IF(Commesse!$J$14="SAL mensile",IF($B217&gt;Commesse!$E$14,0,(Commesse!$P$14-Commesse!$W$14)/Commesse!$E$14),IF(Commesse!$J$14="3 tappe (30/30/40)",(Commesse!$P$14-Commesse!$W$14)*(0.3*($B217=CEILING(Commesse!$E$14/3,1))+0.3*($B217=CEILING(2*Commesse!$E$14/3,1))+0.4*($B217=Commesse!$E$14)),IF($B217=Commesse!$E$14,(Commesse!$P$14-Commesse!$W$14),0)))))</f>
        <v/>
      </c>
      <c r="I217" s="24">
        <f>IF(H217=0,"",Commesse!$C$14+30*IF(Commesse!$J$14="Canone anticipato",$B217-1,$B217)+Commesse!$K$14)</f>
        <v/>
      </c>
      <c r="J217" s="24">
        <f>IF(H217=0,"",I217+Commesse!$L$14+Commesse!$M$14)</f>
        <v/>
      </c>
    </row>
    <row r="218">
      <c r="A218" t="n">
        <v>9</v>
      </c>
      <c r="B218" t="n">
        <v>22</v>
      </c>
      <c r="C218">
        <f>IF(Commesse!$D$14="","",Commesse!$B$14)</f>
        <v/>
      </c>
      <c r="D218" s="23">
        <f>IF(OR(Commesse!$D$14="",$B218&gt;Commesse!$E$14),0,Commesse!$Q$14*(1+Commesse!$O$14)/Commesse!$E$14)</f>
        <v/>
      </c>
      <c r="E218" s="24">
        <f>IF(D218=0,"",Commesse!$C$14+30*$B218)</f>
        <v/>
      </c>
      <c r="F218" s="23">
        <f>IF(OR(Commesse!$D$14="",$B218&gt;Commesse!$E$14),0,Commesse!$R$14/Commesse!$E$14)</f>
        <v/>
      </c>
      <c r="G218" s="24">
        <f>IF(F218=0,"",Commesse!$C$14+30*$B218+Commesse!$N$14)</f>
        <v/>
      </c>
      <c r="H218" s="23">
        <f>IF(Commesse!$D$14="",0,IF(LEFT(Commesse!$J$14,6)="Canone",IF($B218&gt;Commesse!$E$14,0,Commesse!$P$14/Commesse!$E$14),IF(Commesse!$J$14="SAL mensile",IF($B218&gt;Commesse!$E$14,0,(Commesse!$P$14-Commesse!$W$14)/Commesse!$E$14),IF(Commesse!$J$14="3 tappe (30/30/40)",(Commesse!$P$14-Commesse!$W$14)*(0.3*($B218=CEILING(Commesse!$E$14/3,1))+0.3*($B218=CEILING(2*Commesse!$E$14/3,1))+0.4*($B218=Commesse!$E$14)),IF($B218=Commesse!$E$14,(Commesse!$P$14-Commesse!$W$14),0)))))</f>
        <v/>
      </c>
      <c r="I218" s="24">
        <f>IF(H218=0,"",Commesse!$C$14+30*IF(Commesse!$J$14="Canone anticipato",$B218-1,$B218)+Commesse!$K$14)</f>
        <v/>
      </c>
      <c r="J218" s="24">
        <f>IF(H218=0,"",I218+Commesse!$L$14+Commesse!$M$14)</f>
        <v/>
      </c>
    </row>
    <row r="219">
      <c r="A219" t="n">
        <v>9</v>
      </c>
      <c r="B219" t="n">
        <v>23</v>
      </c>
      <c r="C219">
        <f>IF(Commesse!$D$14="","",Commesse!$B$14)</f>
        <v/>
      </c>
      <c r="D219" s="23">
        <f>IF(OR(Commesse!$D$14="",$B219&gt;Commesse!$E$14),0,Commesse!$Q$14*(1+Commesse!$O$14)/Commesse!$E$14)</f>
        <v/>
      </c>
      <c r="E219" s="24">
        <f>IF(D219=0,"",Commesse!$C$14+30*$B219)</f>
        <v/>
      </c>
      <c r="F219" s="23">
        <f>IF(OR(Commesse!$D$14="",$B219&gt;Commesse!$E$14),0,Commesse!$R$14/Commesse!$E$14)</f>
        <v/>
      </c>
      <c r="G219" s="24">
        <f>IF(F219=0,"",Commesse!$C$14+30*$B219+Commesse!$N$14)</f>
        <v/>
      </c>
      <c r="H219" s="23">
        <f>IF(Commesse!$D$14="",0,IF(LEFT(Commesse!$J$14,6)="Canone",IF($B219&gt;Commesse!$E$14,0,Commesse!$P$14/Commesse!$E$14),IF(Commesse!$J$14="SAL mensile",IF($B219&gt;Commesse!$E$14,0,(Commesse!$P$14-Commesse!$W$14)/Commesse!$E$14),IF(Commesse!$J$14="3 tappe (30/30/40)",(Commesse!$P$14-Commesse!$W$14)*(0.3*($B219=CEILING(Commesse!$E$14/3,1))+0.3*($B219=CEILING(2*Commesse!$E$14/3,1))+0.4*($B219=Commesse!$E$14)),IF($B219=Commesse!$E$14,(Commesse!$P$14-Commesse!$W$14),0)))))</f>
        <v/>
      </c>
      <c r="I219" s="24">
        <f>IF(H219=0,"",Commesse!$C$14+30*IF(Commesse!$J$14="Canone anticipato",$B219-1,$B219)+Commesse!$K$14)</f>
        <v/>
      </c>
      <c r="J219" s="24">
        <f>IF(H219=0,"",I219+Commesse!$L$14+Commesse!$M$14)</f>
        <v/>
      </c>
    </row>
    <row r="220">
      <c r="A220" t="n">
        <v>9</v>
      </c>
      <c r="B220" t="n">
        <v>24</v>
      </c>
      <c r="C220">
        <f>IF(Commesse!$D$14="","",Commesse!$B$14)</f>
        <v/>
      </c>
      <c r="D220" s="23">
        <f>IF(OR(Commesse!$D$14="",$B220&gt;Commesse!$E$14),0,Commesse!$Q$14*(1+Commesse!$O$14)/Commesse!$E$14)</f>
        <v/>
      </c>
      <c r="E220" s="24">
        <f>IF(D220=0,"",Commesse!$C$14+30*$B220)</f>
        <v/>
      </c>
      <c r="F220" s="23">
        <f>IF(OR(Commesse!$D$14="",$B220&gt;Commesse!$E$14),0,Commesse!$R$14/Commesse!$E$14)</f>
        <v/>
      </c>
      <c r="G220" s="24">
        <f>IF(F220=0,"",Commesse!$C$14+30*$B220+Commesse!$N$14)</f>
        <v/>
      </c>
      <c r="H220" s="23">
        <f>IF(Commesse!$D$14="",0,IF(LEFT(Commesse!$J$14,6)="Canone",IF($B220&gt;Commesse!$E$14,0,Commesse!$P$14/Commesse!$E$14),IF(Commesse!$J$14="SAL mensile",IF($B220&gt;Commesse!$E$14,0,(Commesse!$P$14-Commesse!$W$14)/Commesse!$E$14),IF(Commesse!$J$14="3 tappe (30/30/40)",(Commesse!$P$14-Commesse!$W$14)*(0.3*($B220=CEILING(Commesse!$E$14/3,1))+0.3*($B220=CEILING(2*Commesse!$E$14/3,1))+0.4*($B220=Commesse!$E$14)),IF($B220=Commesse!$E$14,(Commesse!$P$14-Commesse!$W$14),0)))))</f>
        <v/>
      </c>
      <c r="I220" s="24">
        <f>IF(H220=0,"",Commesse!$C$14+30*IF(Commesse!$J$14="Canone anticipato",$B220-1,$B220)+Commesse!$K$14)</f>
        <v/>
      </c>
      <c r="J220" s="24">
        <f>IF(H220=0,"",I220+Commesse!$L$14+Commesse!$M$14)</f>
        <v/>
      </c>
    </row>
    <row r="221">
      <c r="A221" t="n">
        <v>10</v>
      </c>
      <c r="B221" t="n">
        <v>1</v>
      </c>
      <c r="C221">
        <f>IF(Commesse!$D$15="","",Commesse!$B$15)</f>
        <v/>
      </c>
      <c r="D221" s="23">
        <f>IF(OR(Commesse!$D$15="",$B221&gt;Commesse!$E$15),0,Commesse!$Q$15*(1+Commesse!$O$15)/Commesse!$E$15)</f>
        <v/>
      </c>
      <c r="E221" s="24">
        <f>IF(D221=0,"",Commesse!$C$15+30*$B221)</f>
        <v/>
      </c>
      <c r="F221" s="23">
        <f>IF(OR(Commesse!$D$15="",$B221&gt;Commesse!$E$15),0,Commesse!$R$15/Commesse!$E$15)</f>
        <v/>
      </c>
      <c r="G221" s="24">
        <f>IF(F221=0,"",Commesse!$C$15+30*$B221+Commesse!$N$15)</f>
        <v/>
      </c>
      <c r="H221" s="23">
        <f>IF(Commesse!$D$15="",0,IF(LEFT(Commesse!$J$15,6)="Canone",IF($B221&gt;Commesse!$E$15,0,Commesse!$P$15/Commesse!$E$15),IF(Commesse!$J$15="SAL mensile",IF($B221&gt;Commesse!$E$15,0,(Commesse!$P$15-Commesse!$W$15)/Commesse!$E$15),IF(Commesse!$J$15="3 tappe (30/30/40)",(Commesse!$P$15-Commesse!$W$15)*(0.3*($B221=CEILING(Commesse!$E$15/3,1))+0.3*($B221=CEILING(2*Commesse!$E$15/3,1))+0.4*($B221=Commesse!$E$15)),IF($B221=Commesse!$E$15,(Commesse!$P$15-Commesse!$W$15),0)))))</f>
        <v/>
      </c>
      <c r="I221" s="24">
        <f>IF(H221=0,"",Commesse!$C$15+30*IF(Commesse!$J$15="Canone anticipato",$B221-1,$B221)+Commesse!$K$15)</f>
        <v/>
      </c>
      <c r="J221" s="24">
        <f>IF(H221=0,"",I221+Commesse!$L$15+Commesse!$M$15)</f>
        <v/>
      </c>
    </row>
    <row r="222">
      <c r="A222" t="n">
        <v>10</v>
      </c>
      <c r="B222" t="n">
        <v>2</v>
      </c>
      <c r="C222">
        <f>IF(Commesse!$D$15="","",Commesse!$B$15)</f>
        <v/>
      </c>
      <c r="D222" s="23">
        <f>IF(OR(Commesse!$D$15="",$B222&gt;Commesse!$E$15),0,Commesse!$Q$15*(1+Commesse!$O$15)/Commesse!$E$15)</f>
        <v/>
      </c>
      <c r="E222" s="24">
        <f>IF(D222=0,"",Commesse!$C$15+30*$B222)</f>
        <v/>
      </c>
      <c r="F222" s="23">
        <f>IF(OR(Commesse!$D$15="",$B222&gt;Commesse!$E$15),0,Commesse!$R$15/Commesse!$E$15)</f>
        <v/>
      </c>
      <c r="G222" s="24">
        <f>IF(F222=0,"",Commesse!$C$15+30*$B222+Commesse!$N$15)</f>
        <v/>
      </c>
      <c r="H222" s="23">
        <f>IF(Commesse!$D$15="",0,IF(LEFT(Commesse!$J$15,6)="Canone",IF($B222&gt;Commesse!$E$15,0,Commesse!$P$15/Commesse!$E$15),IF(Commesse!$J$15="SAL mensile",IF($B222&gt;Commesse!$E$15,0,(Commesse!$P$15-Commesse!$W$15)/Commesse!$E$15),IF(Commesse!$J$15="3 tappe (30/30/40)",(Commesse!$P$15-Commesse!$W$15)*(0.3*($B222=CEILING(Commesse!$E$15/3,1))+0.3*($B222=CEILING(2*Commesse!$E$15/3,1))+0.4*($B222=Commesse!$E$15)),IF($B222=Commesse!$E$15,(Commesse!$P$15-Commesse!$W$15),0)))))</f>
        <v/>
      </c>
      <c r="I222" s="24">
        <f>IF(H222=0,"",Commesse!$C$15+30*IF(Commesse!$J$15="Canone anticipato",$B222-1,$B222)+Commesse!$K$15)</f>
        <v/>
      </c>
      <c r="J222" s="24">
        <f>IF(H222=0,"",I222+Commesse!$L$15+Commesse!$M$15)</f>
        <v/>
      </c>
    </row>
    <row r="223">
      <c r="A223" t="n">
        <v>10</v>
      </c>
      <c r="B223" t="n">
        <v>3</v>
      </c>
      <c r="C223">
        <f>IF(Commesse!$D$15="","",Commesse!$B$15)</f>
        <v/>
      </c>
      <c r="D223" s="23">
        <f>IF(OR(Commesse!$D$15="",$B223&gt;Commesse!$E$15),0,Commesse!$Q$15*(1+Commesse!$O$15)/Commesse!$E$15)</f>
        <v/>
      </c>
      <c r="E223" s="24">
        <f>IF(D223=0,"",Commesse!$C$15+30*$B223)</f>
        <v/>
      </c>
      <c r="F223" s="23">
        <f>IF(OR(Commesse!$D$15="",$B223&gt;Commesse!$E$15),0,Commesse!$R$15/Commesse!$E$15)</f>
        <v/>
      </c>
      <c r="G223" s="24">
        <f>IF(F223=0,"",Commesse!$C$15+30*$B223+Commesse!$N$15)</f>
        <v/>
      </c>
      <c r="H223" s="23">
        <f>IF(Commesse!$D$15="",0,IF(LEFT(Commesse!$J$15,6)="Canone",IF($B223&gt;Commesse!$E$15,0,Commesse!$P$15/Commesse!$E$15),IF(Commesse!$J$15="SAL mensile",IF($B223&gt;Commesse!$E$15,0,(Commesse!$P$15-Commesse!$W$15)/Commesse!$E$15),IF(Commesse!$J$15="3 tappe (30/30/40)",(Commesse!$P$15-Commesse!$W$15)*(0.3*($B223=CEILING(Commesse!$E$15/3,1))+0.3*($B223=CEILING(2*Commesse!$E$15/3,1))+0.4*($B223=Commesse!$E$15)),IF($B223=Commesse!$E$15,(Commesse!$P$15-Commesse!$W$15),0)))))</f>
        <v/>
      </c>
      <c r="I223" s="24">
        <f>IF(H223=0,"",Commesse!$C$15+30*IF(Commesse!$J$15="Canone anticipato",$B223-1,$B223)+Commesse!$K$15)</f>
        <v/>
      </c>
      <c r="J223" s="24">
        <f>IF(H223=0,"",I223+Commesse!$L$15+Commesse!$M$15)</f>
        <v/>
      </c>
    </row>
    <row r="224">
      <c r="A224" t="n">
        <v>10</v>
      </c>
      <c r="B224" t="n">
        <v>4</v>
      </c>
      <c r="C224">
        <f>IF(Commesse!$D$15="","",Commesse!$B$15)</f>
        <v/>
      </c>
      <c r="D224" s="23">
        <f>IF(OR(Commesse!$D$15="",$B224&gt;Commesse!$E$15),0,Commesse!$Q$15*(1+Commesse!$O$15)/Commesse!$E$15)</f>
        <v/>
      </c>
      <c r="E224" s="24">
        <f>IF(D224=0,"",Commesse!$C$15+30*$B224)</f>
        <v/>
      </c>
      <c r="F224" s="23">
        <f>IF(OR(Commesse!$D$15="",$B224&gt;Commesse!$E$15),0,Commesse!$R$15/Commesse!$E$15)</f>
        <v/>
      </c>
      <c r="G224" s="24">
        <f>IF(F224=0,"",Commesse!$C$15+30*$B224+Commesse!$N$15)</f>
        <v/>
      </c>
      <c r="H224" s="23">
        <f>IF(Commesse!$D$15="",0,IF(LEFT(Commesse!$J$15,6)="Canone",IF($B224&gt;Commesse!$E$15,0,Commesse!$P$15/Commesse!$E$15),IF(Commesse!$J$15="SAL mensile",IF($B224&gt;Commesse!$E$15,0,(Commesse!$P$15-Commesse!$W$15)/Commesse!$E$15),IF(Commesse!$J$15="3 tappe (30/30/40)",(Commesse!$P$15-Commesse!$W$15)*(0.3*($B224=CEILING(Commesse!$E$15/3,1))+0.3*($B224=CEILING(2*Commesse!$E$15/3,1))+0.4*($B224=Commesse!$E$15)),IF($B224=Commesse!$E$15,(Commesse!$P$15-Commesse!$W$15),0)))))</f>
        <v/>
      </c>
      <c r="I224" s="24">
        <f>IF(H224=0,"",Commesse!$C$15+30*IF(Commesse!$J$15="Canone anticipato",$B224-1,$B224)+Commesse!$K$15)</f>
        <v/>
      </c>
      <c r="J224" s="24">
        <f>IF(H224=0,"",I224+Commesse!$L$15+Commesse!$M$15)</f>
        <v/>
      </c>
    </row>
    <row r="225">
      <c r="A225" t="n">
        <v>10</v>
      </c>
      <c r="B225" t="n">
        <v>5</v>
      </c>
      <c r="C225">
        <f>IF(Commesse!$D$15="","",Commesse!$B$15)</f>
        <v/>
      </c>
      <c r="D225" s="23">
        <f>IF(OR(Commesse!$D$15="",$B225&gt;Commesse!$E$15),0,Commesse!$Q$15*(1+Commesse!$O$15)/Commesse!$E$15)</f>
        <v/>
      </c>
      <c r="E225" s="24">
        <f>IF(D225=0,"",Commesse!$C$15+30*$B225)</f>
        <v/>
      </c>
      <c r="F225" s="23">
        <f>IF(OR(Commesse!$D$15="",$B225&gt;Commesse!$E$15),0,Commesse!$R$15/Commesse!$E$15)</f>
        <v/>
      </c>
      <c r="G225" s="24">
        <f>IF(F225=0,"",Commesse!$C$15+30*$B225+Commesse!$N$15)</f>
        <v/>
      </c>
      <c r="H225" s="23">
        <f>IF(Commesse!$D$15="",0,IF(LEFT(Commesse!$J$15,6)="Canone",IF($B225&gt;Commesse!$E$15,0,Commesse!$P$15/Commesse!$E$15),IF(Commesse!$J$15="SAL mensile",IF($B225&gt;Commesse!$E$15,0,(Commesse!$P$15-Commesse!$W$15)/Commesse!$E$15),IF(Commesse!$J$15="3 tappe (30/30/40)",(Commesse!$P$15-Commesse!$W$15)*(0.3*($B225=CEILING(Commesse!$E$15/3,1))+0.3*($B225=CEILING(2*Commesse!$E$15/3,1))+0.4*($B225=Commesse!$E$15)),IF($B225=Commesse!$E$15,(Commesse!$P$15-Commesse!$W$15),0)))))</f>
        <v/>
      </c>
      <c r="I225" s="24">
        <f>IF(H225=0,"",Commesse!$C$15+30*IF(Commesse!$J$15="Canone anticipato",$B225-1,$B225)+Commesse!$K$15)</f>
        <v/>
      </c>
      <c r="J225" s="24">
        <f>IF(H225=0,"",I225+Commesse!$L$15+Commesse!$M$15)</f>
        <v/>
      </c>
    </row>
    <row r="226">
      <c r="A226" t="n">
        <v>10</v>
      </c>
      <c r="B226" t="n">
        <v>6</v>
      </c>
      <c r="C226">
        <f>IF(Commesse!$D$15="","",Commesse!$B$15)</f>
        <v/>
      </c>
      <c r="D226" s="23">
        <f>IF(OR(Commesse!$D$15="",$B226&gt;Commesse!$E$15),0,Commesse!$Q$15*(1+Commesse!$O$15)/Commesse!$E$15)</f>
        <v/>
      </c>
      <c r="E226" s="24">
        <f>IF(D226=0,"",Commesse!$C$15+30*$B226)</f>
        <v/>
      </c>
      <c r="F226" s="23">
        <f>IF(OR(Commesse!$D$15="",$B226&gt;Commesse!$E$15),0,Commesse!$R$15/Commesse!$E$15)</f>
        <v/>
      </c>
      <c r="G226" s="24">
        <f>IF(F226=0,"",Commesse!$C$15+30*$B226+Commesse!$N$15)</f>
        <v/>
      </c>
      <c r="H226" s="23">
        <f>IF(Commesse!$D$15="",0,IF(LEFT(Commesse!$J$15,6)="Canone",IF($B226&gt;Commesse!$E$15,0,Commesse!$P$15/Commesse!$E$15),IF(Commesse!$J$15="SAL mensile",IF($B226&gt;Commesse!$E$15,0,(Commesse!$P$15-Commesse!$W$15)/Commesse!$E$15),IF(Commesse!$J$15="3 tappe (30/30/40)",(Commesse!$P$15-Commesse!$W$15)*(0.3*($B226=CEILING(Commesse!$E$15/3,1))+0.3*($B226=CEILING(2*Commesse!$E$15/3,1))+0.4*($B226=Commesse!$E$15)),IF($B226=Commesse!$E$15,(Commesse!$P$15-Commesse!$W$15),0)))))</f>
        <v/>
      </c>
      <c r="I226" s="24">
        <f>IF(H226=0,"",Commesse!$C$15+30*IF(Commesse!$J$15="Canone anticipato",$B226-1,$B226)+Commesse!$K$15)</f>
        <v/>
      </c>
      <c r="J226" s="24">
        <f>IF(H226=0,"",I226+Commesse!$L$15+Commesse!$M$15)</f>
        <v/>
      </c>
    </row>
    <row r="227">
      <c r="A227" t="n">
        <v>10</v>
      </c>
      <c r="B227" t="n">
        <v>7</v>
      </c>
      <c r="C227">
        <f>IF(Commesse!$D$15="","",Commesse!$B$15)</f>
        <v/>
      </c>
      <c r="D227" s="23">
        <f>IF(OR(Commesse!$D$15="",$B227&gt;Commesse!$E$15),0,Commesse!$Q$15*(1+Commesse!$O$15)/Commesse!$E$15)</f>
        <v/>
      </c>
      <c r="E227" s="24">
        <f>IF(D227=0,"",Commesse!$C$15+30*$B227)</f>
        <v/>
      </c>
      <c r="F227" s="23">
        <f>IF(OR(Commesse!$D$15="",$B227&gt;Commesse!$E$15),0,Commesse!$R$15/Commesse!$E$15)</f>
        <v/>
      </c>
      <c r="G227" s="24">
        <f>IF(F227=0,"",Commesse!$C$15+30*$B227+Commesse!$N$15)</f>
        <v/>
      </c>
      <c r="H227" s="23">
        <f>IF(Commesse!$D$15="",0,IF(LEFT(Commesse!$J$15,6)="Canone",IF($B227&gt;Commesse!$E$15,0,Commesse!$P$15/Commesse!$E$15),IF(Commesse!$J$15="SAL mensile",IF($B227&gt;Commesse!$E$15,0,(Commesse!$P$15-Commesse!$W$15)/Commesse!$E$15),IF(Commesse!$J$15="3 tappe (30/30/40)",(Commesse!$P$15-Commesse!$W$15)*(0.3*($B227=CEILING(Commesse!$E$15/3,1))+0.3*($B227=CEILING(2*Commesse!$E$15/3,1))+0.4*($B227=Commesse!$E$15)),IF($B227=Commesse!$E$15,(Commesse!$P$15-Commesse!$W$15),0)))))</f>
        <v/>
      </c>
      <c r="I227" s="24">
        <f>IF(H227=0,"",Commesse!$C$15+30*IF(Commesse!$J$15="Canone anticipato",$B227-1,$B227)+Commesse!$K$15)</f>
        <v/>
      </c>
      <c r="J227" s="24">
        <f>IF(H227=0,"",I227+Commesse!$L$15+Commesse!$M$15)</f>
        <v/>
      </c>
    </row>
    <row r="228">
      <c r="A228" t="n">
        <v>10</v>
      </c>
      <c r="B228" t="n">
        <v>8</v>
      </c>
      <c r="C228">
        <f>IF(Commesse!$D$15="","",Commesse!$B$15)</f>
        <v/>
      </c>
      <c r="D228" s="23">
        <f>IF(OR(Commesse!$D$15="",$B228&gt;Commesse!$E$15),0,Commesse!$Q$15*(1+Commesse!$O$15)/Commesse!$E$15)</f>
        <v/>
      </c>
      <c r="E228" s="24">
        <f>IF(D228=0,"",Commesse!$C$15+30*$B228)</f>
        <v/>
      </c>
      <c r="F228" s="23">
        <f>IF(OR(Commesse!$D$15="",$B228&gt;Commesse!$E$15),0,Commesse!$R$15/Commesse!$E$15)</f>
        <v/>
      </c>
      <c r="G228" s="24">
        <f>IF(F228=0,"",Commesse!$C$15+30*$B228+Commesse!$N$15)</f>
        <v/>
      </c>
      <c r="H228" s="23">
        <f>IF(Commesse!$D$15="",0,IF(LEFT(Commesse!$J$15,6)="Canone",IF($B228&gt;Commesse!$E$15,0,Commesse!$P$15/Commesse!$E$15),IF(Commesse!$J$15="SAL mensile",IF($B228&gt;Commesse!$E$15,0,(Commesse!$P$15-Commesse!$W$15)/Commesse!$E$15),IF(Commesse!$J$15="3 tappe (30/30/40)",(Commesse!$P$15-Commesse!$W$15)*(0.3*($B228=CEILING(Commesse!$E$15/3,1))+0.3*($B228=CEILING(2*Commesse!$E$15/3,1))+0.4*($B228=Commesse!$E$15)),IF($B228=Commesse!$E$15,(Commesse!$P$15-Commesse!$W$15),0)))))</f>
        <v/>
      </c>
      <c r="I228" s="24">
        <f>IF(H228=0,"",Commesse!$C$15+30*IF(Commesse!$J$15="Canone anticipato",$B228-1,$B228)+Commesse!$K$15)</f>
        <v/>
      </c>
      <c r="J228" s="24">
        <f>IF(H228=0,"",I228+Commesse!$L$15+Commesse!$M$15)</f>
        <v/>
      </c>
    </row>
    <row r="229">
      <c r="A229" t="n">
        <v>10</v>
      </c>
      <c r="B229" t="n">
        <v>9</v>
      </c>
      <c r="C229">
        <f>IF(Commesse!$D$15="","",Commesse!$B$15)</f>
        <v/>
      </c>
      <c r="D229" s="23">
        <f>IF(OR(Commesse!$D$15="",$B229&gt;Commesse!$E$15),0,Commesse!$Q$15*(1+Commesse!$O$15)/Commesse!$E$15)</f>
        <v/>
      </c>
      <c r="E229" s="24">
        <f>IF(D229=0,"",Commesse!$C$15+30*$B229)</f>
        <v/>
      </c>
      <c r="F229" s="23">
        <f>IF(OR(Commesse!$D$15="",$B229&gt;Commesse!$E$15),0,Commesse!$R$15/Commesse!$E$15)</f>
        <v/>
      </c>
      <c r="G229" s="24">
        <f>IF(F229=0,"",Commesse!$C$15+30*$B229+Commesse!$N$15)</f>
        <v/>
      </c>
      <c r="H229" s="23">
        <f>IF(Commesse!$D$15="",0,IF(LEFT(Commesse!$J$15,6)="Canone",IF($B229&gt;Commesse!$E$15,0,Commesse!$P$15/Commesse!$E$15),IF(Commesse!$J$15="SAL mensile",IF($B229&gt;Commesse!$E$15,0,(Commesse!$P$15-Commesse!$W$15)/Commesse!$E$15),IF(Commesse!$J$15="3 tappe (30/30/40)",(Commesse!$P$15-Commesse!$W$15)*(0.3*($B229=CEILING(Commesse!$E$15/3,1))+0.3*($B229=CEILING(2*Commesse!$E$15/3,1))+0.4*($B229=Commesse!$E$15)),IF($B229=Commesse!$E$15,(Commesse!$P$15-Commesse!$W$15),0)))))</f>
        <v/>
      </c>
      <c r="I229" s="24">
        <f>IF(H229=0,"",Commesse!$C$15+30*IF(Commesse!$J$15="Canone anticipato",$B229-1,$B229)+Commesse!$K$15)</f>
        <v/>
      </c>
      <c r="J229" s="24">
        <f>IF(H229=0,"",I229+Commesse!$L$15+Commesse!$M$15)</f>
        <v/>
      </c>
    </row>
    <row r="230">
      <c r="A230" t="n">
        <v>10</v>
      </c>
      <c r="B230" t="n">
        <v>10</v>
      </c>
      <c r="C230">
        <f>IF(Commesse!$D$15="","",Commesse!$B$15)</f>
        <v/>
      </c>
      <c r="D230" s="23">
        <f>IF(OR(Commesse!$D$15="",$B230&gt;Commesse!$E$15),0,Commesse!$Q$15*(1+Commesse!$O$15)/Commesse!$E$15)</f>
        <v/>
      </c>
      <c r="E230" s="24">
        <f>IF(D230=0,"",Commesse!$C$15+30*$B230)</f>
        <v/>
      </c>
      <c r="F230" s="23">
        <f>IF(OR(Commesse!$D$15="",$B230&gt;Commesse!$E$15),0,Commesse!$R$15/Commesse!$E$15)</f>
        <v/>
      </c>
      <c r="G230" s="24">
        <f>IF(F230=0,"",Commesse!$C$15+30*$B230+Commesse!$N$15)</f>
        <v/>
      </c>
      <c r="H230" s="23">
        <f>IF(Commesse!$D$15="",0,IF(LEFT(Commesse!$J$15,6)="Canone",IF($B230&gt;Commesse!$E$15,0,Commesse!$P$15/Commesse!$E$15),IF(Commesse!$J$15="SAL mensile",IF($B230&gt;Commesse!$E$15,0,(Commesse!$P$15-Commesse!$W$15)/Commesse!$E$15),IF(Commesse!$J$15="3 tappe (30/30/40)",(Commesse!$P$15-Commesse!$W$15)*(0.3*($B230=CEILING(Commesse!$E$15/3,1))+0.3*($B230=CEILING(2*Commesse!$E$15/3,1))+0.4*($B230=Commesse!$E$15)),IF($B230=Commesse!$E$15,(Commesse!$P$15-Commesse!$W$15),0)))))</f>
        <v/>
      </c>
      <c r="I230" s="24">
        <f>IF(H230=0,"",Commesse!$C$15+30*IF(Commesse!$J$15="Canone anticipato",$B230-1,$B230)+Commesse!$K$15)</f>
        <v/>
      </c>
      <c r="J230" s="24">
        <f>IF(H230=0,"",I230+Commesse!$L$15+Commesse!$M$15)</f>
        <v/>
      </c>
    </row>
    <row r="231">
      <c r="A231" t="n">
        <v>10</v>
      </c>
      <c r="B231" t="n">
        <v>11</v>
      </c>
      <c r="C231">
        <f>IF(Commesse!$D$15="","",Commesse!$B$15)</f>
        <v/>
      </c>
      <c r="D231" s="23">
        <f>IF(OR(Commesse!$D$15="",$B231&gt;Commesse!$E$15),0,Commesse!$Q$15*(1+Commesse!$O$15)/Commesse!$E$15)</f>
        <v/>
      </c>
      <c r="E231" s="24">
        <f>IF(D231=0,"",Commesse!$C$15+30*$B231)</f>
        <v/>
      </c>
      <c r="F231" s="23">
        <f>IF(OR(Commesse!$D$15="",$B231&gt;Commesse!$E$15),0,Commesse!$R$15/Commesse!$E$15)</f>
        <v/>
      </c>
      <c r="G231" s="24">
        <f>IF(F231=0,"",Commesse!$C$15+30*$B231+Commesse!$N$15)</f>
        <v/>
      </c>
      <c r="H231" s="23">
        <f>IF(Commesse!$D$15="",0,IF(LEFT(Commesse!$J$15,6)="Canone",IF($B231&gt;Commesse!$E$15,0,Commesse!$P$15/Commesse!$E$15),IF(Commesse!$J$15="SAL mensile",IF($B231&gt;Commesse!$E$15,0,(Commesse!$P$15-Commesse!$W$15)/Commesse!$E$15),IF(Commesse!$J$15="3 tappe (30/30/40)",(Commesse!$P$15-Commesse!$W$15)*(0.3*($B231=CEILING(Commesse!$E$15/3,1))+0.3*($B231=CEILING(2*Commesse!$E$15/3,1))+0.4*($B231=Commesse!$E$15)),IF($B231=Commesse!$E$15,(Commesse!$P$15-Commesse!$W$15),0)))))</f>
        <v/>
      </c>
      <c r="I231" s="24">
        <f>IF(H231=0,"",Commesse!$C$15+30*IF(Commesse!$J$15="Canone anticipato",$B231-1,$B231)+Commesse!$K$15)</f>
        <v/>
      </c>
      <c r="J231" s="24">
        <f>IF(H231=0,"",I231+Commesse!$L$15+Commesse!$M$15)</f>
        <v/>
      </c>
    </row>
    <row r="232">
      <c r="A232" t="n">
        <v>10</v>
      </c>
      <c r="B232" t="n">
        <v>12</v>
      </c>
      <c r="C232">
        <f>IF(Commesse!$D$15="","",Commesse!$B$15)</f>
        <v/>
      </c>
      <c r="D232" s="23">
        <f>IF(OR(Commesse!$D$15="",$B232&gt;Commesse!$E$15),0,Commesse!$Q$15*(1+Commesse!$O$15)/Commesse!$E$15)</f>
        <v/>
      </c>
      <c r="E232" s="24">
        <f>IF(D232=0,"",Commesse!$C$15+30*$B232)</f>
        <v/>
      </c>
      <c r="F232" s="23">
        <f>IF(OR(Commesse!$D$15="",$B232&gt;Commesse!$E$15),0,Commesse!$R$15/Commesse!$E$15)</f>
        <v/>
      </c>
      <c r="G232" s="24">
        <f>IF(F232=0,"",Commesse!$C$15+30*$B232+Commesse!$N$15)</f>
        <v/>
      </c>
      <c r="H232" s="23">
        <f>IF(Commesse!$D$15="",0,IF(LEFT(Commesse!$J$15,6)="Canone",IF($B232&gt;Commesse!$E$15,0,Commesse!$P$15/Commesse!$E$15),IF(Commesse!$J$15="SAL mensile",IF($B232&gt;Commesse!$E$15,0,(Commesse!$P$15-Commesse!$W$15)/Commesse!$E$15),IF(Commesse!$J$15="3 tappe (30/30/40)",(Commesse!$P$15-Commesse!$W$15)*(0.3*($B232=CEILING(Commesse!$E$15/3,1))+0.3*($B232=CEILING(2*Commesse!$E$15/3,1))+0.4*($B232=Commesse!$E$15)),IF($B232=Commesse!$E$15,(Commesse!$P$15-Commesse!$W$15),0)))))</f>
        <v/>
      </c>
      <c r="I232" s="24">
        <f>IF(H232=0,"",Commesse!$C$15+30*IF(Commesse!$J$15="Canone anticipato",$B232-1,$B232)+Commesse!$K$15)</f>
        <v/>
      </c>
      <c r="J232" s="24">
        <f>IF(H232=0,"",I232+Commesse!$L$15+Commesse!$M$15)</f>
        <v/>
      </c>
    </row>
    <row r="233">
      <c r="A233" t="n">
        <v>10</v>
      </c>
      <c r="B233" t="n">
        <v>13</v>
      </c>
      <c r="C233">
        <f>IF(Commesse!$D$15="","",Commesse!$B$15)</f>
        <v/>
      </c>
      <c r="D233" s="23">
        <f>IF(OR(Commesse!$D$15="",$B233&gt;Commesse!$E$15),0,Commesse!$Q$15*(1+Commesse!$O$15)/Commesse!$E$15)</f>
        <v/>
      </c>
      <c r="E233" s="24">
        <f>IF(D233=0,"",Commesse!$C$15+30*$B233)</f>
        <v/>
      </c>
      <c r="F233" s="23">
        <f>IF(OR(Commesse!$D$15="",$B233&gt;Commesse!$E$15),0,Commesse!$R$15/Commesse!$E$15)</f>
        <v/>
      </c>
      <c r="G233" s="24">
        <f>IF(F233=0,"",Commesse!$C$15+30*$B233+Commesse!$N$15)</f>
        <v/>
      </c>
      <c r="H233" s="23">
        <f>IF(Commesse!$D$15="",0,IF(LEFT(Commesse!$J$15,6)="Canone",IF($B233&gt;Commesse!$E$15,0,Commesse!$P$15/Commesse!$E$15),IF(Commesse!$J$15="SAL mensile",IF($B233&gt;Commesse!$E$15,0,(Commesse!$P$15-Commesse!$W$15)/Commesse!$E$15),IF(Commesse!$J$15="3 tappe (30/30/40)",(Commesse!$P$15-Commesse!$W$15)*(0.3*($B233=CEILING(Commesse!$E$15/3,1))+0.3*($B233=CEILING(2*Commesse!$E$15/3,1))+0.4*($B233=Commesse!$E$15)),IF($B233=Commesse!$E$15,(Commesse!$P$15-Commesse!$W$15),0)))))</f>
        <v/>
      </c>
      <c r="I233" s="24">
        <f>IF(H233=0,"",Commesse!$C$15+30*IF(Commesse!$J$15="Canone anticipato",$B233-1,$B233)+Commesse!$K$15)</f>
        <v/>
      </c>
      <c r="J233" s="24">
        <f>IF(H233=0,"",I233+Commesse!$L$15+Commesse!$M$15)</f>
        <v/>
      </c>
    </row>
    <row r="234">
      <c r="A234" t="n">
        <v>10</v>
      </c>
      <c r="B234" t="n">
        <v>14</v>
      </c>
      <c r="C234">
        <f>IF(Commesse!$D$15="","",Commesse!$B$15)</f>
        <v/>
      </c>
      <c r="D234" s="23">
        <f>IF(OR(Commesse!$D$15="",$B234&gt;Commesse!$E$15),0,Commesse!$Q$15*(1+Commesse!$O$15)/Commesse!$E$15)</f>
        <v/>
      </c>
      <c r="E234" s="24">
        <f>IF(D234=0,"",Commesse!$C$15+30*$B234)</f>
        <v/>
      </c>
      <c r="F234" s="23">
        <f>IF(OR(Commesse!$D$15="",$B234&gt;Commesse!$E$15),0,Commesse!$R$15/Commesse!$E$15)</f>
        <v/>
      </c>
      <c r="G234" s="24">
        <f>IF(F234=0,"",Commesse!$C$15+30*$B234+Commesse!$N$15)</f>
        <v/>
      </c>
      <c r="H234" s="23">
        <f>IF(Commesse!$D$15="",0,IF(LEFT(Commesse!$J$15,6)="Canone",IF($B234&gt;Commesse!$E$15,0,Commesse!$P$15/Commesse!$E$15),IF(Commesse!$J$15="SAL mensile",IF($B234&gt;Commesse!$E$15,0,(Commesse!$P$15-Commesse!$W$15)/Commesse!$E$15),IF(Commesse!$J$15="3 tappe (30/30/40)",(Commesse!$P$15-Commesse!$W$15)*(0.3*($B234=CEILING(Commesse!$E$15/3,1))+0.3*($B234=CEILING(2*Commesse!$E$15/3,1))+0.4*($B234=Commesse!$E$15)),IF($B234=Commesse!$E$15,(Commesse!$P$15-Commesse!$W$15),0)))))</f>
        <v/>
      </c>
      <c r="I234" s="24">
        <f>IF(H234=0,"",Commesse!$C$15+30*IF(Commesse!$J$15="Canone anticipato",$B234-1,$B234)+Commesse!$K$15)</f>
        <v/>
      </c>
      <c r="J234" s="24">
        <f>IF(H234=0,"",I234+Commesse!$L$15+Commesse!$M$15)</f>
        <v/>
      </c>
    </row>
    <row r="235">
      <c r="A235" t="n">
        <v>10</v>
      </c>
      <c r="B235" t="n">
        <v>15</v>
      </c>
      <c r="C235">
        <f>IF(Commesse!$D$15="","",Commesse!$B$15)</f>
        <v/>
      </c>
      <c r="D235" s="23">
        <f>IF(OR(Commesse!$D$15="",$B235&gt;Commesse!$E$15),0,Commesse!$Q$15*(1+Commesse!$O$15)/Commesse!$E$15)</f>
        <v/>
      </c>
      <c r="E235" s="24">
        <f>IF(D235=0,"",Commesse!$C$15+30*$B235)</f>
        <v/>
      </c>
      <c r="F235" s="23">
        <f>IF(OR(Commesse!$D$15="",$B235&gt;Commesse!$E$15),0,Commesse!$R$15/Commesse!$E$15)</f>
        <v/>
      </c>
      <c r="G235" s="24">
        <f>IF(F235=0,"",Commesse!$C$15+30*$B235+Commesse!$N$15)</f>
        <v/>
      </c>
      <c r="H235" s="23">
        <f>IF(Commesse!$D$15="",0,IF(LEFT(Commesse!$J$15,6)="Canone",IF($B235&gt;Commesse!$E$15,0,Commesse!$P$15/Commesse!$E$15),IF(Commesse!$J$15="SAL mensile",IF($B235&gt;Commesse!$E$15,0,(Commesse!$P$15-Commesse!$W$15)/Commesse!$E$15),IF(Commesse!$J$15="3 tappe (30/30/40)",(Commesse!$P$15-Commesse!$W$15)*(0.3*($B235=CEILING(Commesse!$E$15/3,1))+0.3*($B235=CEILING(2*Commesse!$E$15/3,1))+0.4*($B235=Commesse!$E$15)),IF($B235=Commesse!$E$15,(Commesse!$P$15-Commesse!$W$15),0)))))</f>
        <v/>
      </c>
      <c r="I235" s="24">
        <f>IF(H235=0,"",Commesse!$C$15+30*IF(Commesse!$J$15="Canone anticipato",$B235-1,$B235)+Commesse!$K$15)</f>
        <v/>
      </c>
      <c r="J235" s="24">
        <f>IF(H235=0,"",I235+Commesse!$L$15+Commesse!$M$15)</f>
        <v/>
      </c>
    </row>
    <row r="236">
      <c r="A236" t="n">
        <v>10</v>
      </c>
      <c r="B236" t="n">
        <v>16</v>
      </c>
      <c r="C236">
        <f>IF(Commesse!$D$15="","",Commesse!$B$15)</f>
        <v/>
      </c>
      <c r="D236" s="23">
        <f>IF(OR(Commesse!$D$15="",$B236&gt;Commesse!$E$15),0,Commesse!$Q$15*(1+Commesse!$O$15)/Commesse!$E$15)</f>
        <v/>
      </c>
      <c r="E236" s="24">
        <f>IF(D236=0,"",Commesse!$C$15+30*$B236)</f>
        <v/>
      </c>
      <c r="F236" s="23">
        <f>IF(OR(Commesse!$D$15="",$B236&gt;Commesse!$E$15),0,Commesse!$R$15/Commesse!$E$15)</f>
        <v/>
      </c>
      <c r="G236" s="24">
        <f>IF(F236=0,"",Commesse!$C$15+30*$B236+Commesse!$N$15)</f>
        <v/>
      </c>
      <c r="H236" s="23">
        <f>IF(Commesse!$D$15="",0,IF(LEFT(Commesse!$J$15,6)="Canone",IF($B236&gt;Commesse!$E$15,0,Commesse!$P$15/Commesse!$E$15),IF(Commesse!$J$15="SAL mensile",IF($B236&gt;Commesse!$E$15,0,(Commesse!$P$15-Commesse!$W$15)/Commesse!$E$15),IF(Commesse!$J$15="3 tappe (30/30/40)",(Commesse!$P$15-Commesse!$W$15)*(0.3*($B236=CEILING(Commesse!$E$15/3,1))+0.3*($B236=CEILING(2*Commesse!$E$15/3,1))+0.4*($B236=Commesse!$E$15)),IF($B236=Commesse!$E$15,(Commesse!$P$15-Commesse!$W$15),0)))))</f>
        <v/>
      </c>
      <c r="I236" s="24">
        <f>IF(H236=0,"",Commesse!$C$15+30*IF(Commesse!$J$15="Canone anticipato",$B236-1,$B236)+Commesse!$K$15)</f>
        <v/>
      </c>
      <c r="J236" s="24">
        <f>IF(H236=0,"",I236+Commesse!$L$15+Commesse!$M$15)</f>
        <v/>
      </c>
    </row>
    <row r="237">
      <c r="A237" t="n">
        <v>10</v>
      </c>
      <c r="B237" t="n">
        <v>17</v>
      </c>
      <c r="C237">
        <f>IF(Commesse!$D$15="","",Commesse!$B$15)</f>
        <v/>
      </c>
      <c r="D237" s="23">
        <f>IF(OR(Commesse!$D$15="",$B237&gt;Commesse!$E$15),0,Commesse!$Q$15*(1+Commesse!$O$15)/Commesse!$E$15)</f>
        <v/>
      </c>
      <c r="E237" s="24">
        <f>IF(D237=0,"",Commesse!$C$15+30*$B237)</f>
        <v/>
      </c>
      <c r="F237" s="23">
        <f>IF(OR(Commesse!$D$15="",$B237&gt;Commesse!$E$15),0,Commesse!$R$15/Commesse!$E$15)</f>
        <v/>
      </c>
      <c r="G237" s="24">
        <f>IF(F237=0,"",Commesse!$C$15+30*$B237+Commesse!$N$15)</f>
        <v/>
      </c>
      <c r="H237" s="23">
        <f>IF(Commesse!$D$15="",0,IF(LEFT(Commesse!$J$15,6)="Canone",IF($B237&gt;Commesse!$E$15,0,Commesse!$P$15/Commesse!$E$15),IF(Commesse!$J$15="SAL mensile",IF($B237&gt;Commesse!$E$15,0,(Commesse!$P$15-Commesse!$W$15)/Commesse!$E$15),IF(Commesse!$J$15="3 tappe (30/30/40)",(Commesse!$P$15-Commesse!$W$15)*(0.3*($B237=CEILING(Commesse!$E$15/3,1))+0.3*($B237=CEILING(2*Commesse!$E$15/3,1))+0.4*($B237=Commesse!$E$15)),IF($B237=Commesse!$E$15,(Commesse!$P$15-Commesse!$W$15),0)))))</f>
        <v/>
      </c>
      <c r="I237" s="24">
        <f>IF(H237=0,"",Commesse!$C$15+30*IF(Commesse!$J$15="Canone anticipato",$B237-1,$B237)+Commesse!$K$15)</f>
        <v/>
      </c>
      <c r="J237" s="24">
        <f>IF(H237=0,"",I237+Commesse!$L$15+Commesse!$M$15)</f>
        <v/>
      </c>
    </row>
    <row r="238">
      <c r="A238" t="n">
        <v>10</v>
      </c>
      <c r="B238" t="n">
        <v>18</v>
      </c>
      <c r="C238">
        <f>IF(Commesse!$D$15="","",Commesse!$B$15)</f>
        <v/>
      </c>
      <c r="D238" s="23">
        <f>IF(OR(Commesse!$D$15="",$B238&gt;Commesse!$E$15),0,Commesse!$Q$15*(1+Commesse!$O$15)/Commesse!$E$15)</f>
        <v/>
      </c>
      <c r="E238" s="24">
        <f>IF(D238=0,"",Commesse!$C$15+30*$B238)</f>
        <v/>
      </c>
      <c r="F238" s="23">
        <f>IF(OR(Commesse!$D$15="",$B238&gt;Commesse!$E$15),0,Commesse!$R$15/Commesse!$E$15)</f>
        <v/>
      </c>
      <c r="G238" s="24">
        <f>IF(F238=0,"",Commesse!$C$15+30*$B238+Commesse!$N$15)</f>
        <v/>
      </c>
      <c r="H238" s="23">
        <f>IF(Commesse!$D$15="",0,IF(LEFT(Commesse!$J$15,6)="Canone",IF($B238&gt;Commesse!$E$15,0,Commesse!$P$15/Commesse!$E$15),IF(Commesse!$J$15="SAL mensile",IF($B238&gt;Commesse!$E$15,0,(Commesse!$P$15-Commesse!$W$15)/Commesse!$E$15),IF(Commesse!$J$15="3 tappe (30/30/40)",(Commesse!$P$15-Commesse!$W$15)*(0.3*($B238=CEILING(Commesse!$E$15/3,1))+0.3*($B238=CEILING(2*Commesse!$E$15/3,1))+0.4*($B238=Commesse!$E$15)),IF($B238=Commesse!$E$15,(Commesse!$P$15-Commesse!$W$15),0)))))</f>
        <v/>
      </c>
      <c r="I238" s="24">
        <f>IF(H238=0,"",Commesse!$C$15+30*IF(Commesse!$J$15="Canone anticipato",$B238-1,$B238)+Commesse!$K$15)</f>
        <v/>
      </c>
      <c r="J238" s="24">
        <f>IF(H238=0,"",I238+Commesse!$L$15+Commesse!$M$15)</f>
        <v/>
      </c>
    </row>
    <row r="239">
      <c r="A239" t="n">
        <v>10</v>
      </c>
      <c r="B239" t="n">
        <v>19</v>
      </c>
      <c r="C239">
        <f>IF(Commesse!$D$15="","",Commesse!$B$15)</f>
        <v/>
      </c>
      <c r="D239" s="23">
        <f>IF(OR(Commesse!$D$15="",$B239&gt;Commesse!$E$15),0,Commesse!$Q$15*(1+Commesse!$O$15)/Commesse!$E$15)</f>
        <v/>
      </c>
      <c r="E239" s="24">
        <f>IF(D239=0,"",Commesse!$C$15+30*$B239)</f>
        <v/>
      </c>
      <c r="F239" s="23">
        <f>IF(OR(Commesse!$D$15="",$B239&gt;Commesse!$E$15),0,Commesse!$R$15/Commesse!$E$15)</f>
        <v/>
      </c>
      <c r="G239" s="24">
        <f>IF(F239=0,"",Commesse!$C$15+30*$B239+Commesse!$N$15)</f>
        <v/>
      </c>
      <c r="H239" s="23">
        <f>IF(Commesse!$D$15="",0,IF(LEFT(Commesse!$J$15,6)="Canone",IF($B239&gt;Commesse!$E$15,0,Commesse!$P$15/Commesse!$E$15),IF(Commesse!$J$15="SAL mensile",IF($B239&gt;Commesse!$E$15,0,(Commesse!$P$15-Commesse!$W$15)/Commesse!$E$15),IF(Commesse!$J$15="3 tappe (30/30/40)",(Commesse!$P$15-Commesse!$W$15)*(0.3*($B239=CEILING(Commesse!$E$15/3,1))+0.3*($B239=CEILING(2*Commesse!$E$15/3,1))+0.4*($B239=Commesse!$E$15)),IF($B239=Commesse!$E$15,(Commesse!$P$15-Commesse!$W$15),0)))))</f>
        <v/>
      </c>
      <c r="I239" s="24">
        <f>IF(H239=0,"",Commesse!$C$15+30*IF(Commesse!$J$15="Canone anticipato",$B239-1,$B239)+Commesse!$K$15)</f>
        <v/>
      </c>
      <c r="J239" s="24">
        <f>IF(H239=0,"",I239+Commesse!$L$15+Commesse!$M$15)</f>
        <v/>
      </c>
    </row>
    <row r="240">
      <c r="A240" t="n">
        <v>10</v>
      </c>
      <c r="B240" t="n">
        <v>20</v>
      </c>
      <c r="C240">
        <f>IF(Commesse!$D$15="","",Commesse!$B$15)</f>
        <v/>
      </c>
      <c r="D240" s="23">
        <f>IF(OR(Commesse!$D$15="",$B240&gt;Commesse!$E$15),0,Commesse!$Q$15*(1+Commesse!$O$15)/Commesse!$E$15)</f>
        <v/>
      </c>
      <c r="E240" s="24">
        <f>IF(D240=0,"",Commesse!$C$15+30*$B240)</f>
        <v/>
      </c>
      <c r="F240" s="23">
        <f>IF(OR(Commesse!$D$15="",$B240&gt;Commesse!$E$15),0,Commesse!$R$15/Commesse!$E$15)</f>
        <v/>
      </c>
      <c r="G240" s="24">
        <f>IF(F240=0,"",Commesse!$C$15+30*$B240+Commesse!$N$15)</f>
        <v/>
      </c>
      <c r="H240" s="23">
        <f>IF(Commesse!$D$15="",0,IF(LEFT(Commesse!$J$15,6)="Canone",IF($B240&gt;Commesse!$E$15,0,Commesse!$P$15/Commesse!$E$15),IF(Commesse!$J$15="SAL mensile",IF($B240&gt;Commesse!$E$15,0,(Commesse!$P$15-Commesse!$W$15)/Commesse!$E$15),IF(Commesse!$J$15="3 tappe (30/30/40)",(Commesse!$P$15-Commesse!$W$15)*(0.3*($B240=CEILING(Commesse!$E$15/3,1))+0.3*($B240=CEILING(2*Commesse!$E$15/3,1))+0.4*($B240=Commesse!$E$15)),IF($B240=Commesse!$E$15,(Commesse!$P$15-Commesse!$W$15),0)))))</f>
        <v/>
      </c>
      <c r="I240" s="24">
        <f>IF(H240=0,"",Commesse!$C$15+30*IF(Commesse!$J$15="Canone anticipato",$B240-1,$B240)+Commesse!$K$15)</f>
        <v/>
      </c>
      <c r="J240" s="24">
        <f>IF(H240=0,"",I240+Commesse!$L$15+Commesse!$M$15)</f>
        <v/>
      </c>
    </row>
    <row r="241">
      <c r="A241" t="n">
        <v>10</v>
      </c>
      <c r="B241" t="n">
        <v>21</v>
      </c>
      <c r="C241">
        <f>IF(Commesse!$D$15="","",Commesse!$B$15)</f>
        <v/>
      </c>
      <c r="D241" s="23">
        <f>IF(OR(Commesse!$D$15="",$B241&gt;Commesse!$E$15),0,Commesse!$Q$15*(1+Commesse!$O$15)/Commesse!$E$15)</f>
        <v/>
      </c>
      <c r="E241" s="24">
        <f>IF(D241=0,"",Commesse!$C$15+30*$B241)</f>
        <v/>
      </c>
      <c r="F241" s="23">
        <f>IF(OR(Commesse!$D$15="",$B241&gt;Commesse!$E$15),0,Commesse!$R$15/Commesse!$E$15)</f>
        <v/>
      </c>
      <c r="G241" s="24">
        <f>IF(F241=0,"",Commesse!$C$15+30*$B241+Commesse!$N$15)</f>
        <v/>
      </c>
      <c r="H241" s="23">
        <f>IF(Commesse!$D$15="",0,IF(LEFT(Commesse!$J$15,6)="Canone",IF($B241&gt;Commesse!$E$15,0,Commesse!$P$15/Commesse!$E$15),IF(Commesse!$J$15="SAL mensile",IF($B241&gt;Commesse!$E$15,0,(Commesse!$P$15-Commesse!$W$15)/Commesse!$E$15),IF(Commesse!$J$15="3 tappe (30/30/40)",(Commesse!$P$15-Commesse!$W$15)*(0.3*($B241=CEILING(Commesse!$E$15/3,1))+0.3*($B241=CEILING(2*Commesse!$E$15/3,1))+0.4*($B241=Commesse!$E$15)),IF($B241=Commesse!$E$15,(Commesse!$P$15-Commesse!$W$15),0)))))</f>
        <v/>
      </c>
      <c r="I241" s="24">
        <f>IF(H241=0,"",Commesse!$C$15+30*IF(Commesse!$J$15="Canone anticipato",$B241-1,$B241)+Commesse!$K$15)</f>
        <v/>
      </c>
      <c r="J241" s="24">
        <f>IF(H241=0,"",I241+Commesse!$L$15+Commesse!$M$15)</f>
        <v/>
      </c>
    </row>
    <row r="242">
      <c r="A242" t="n">
        <v>10</v>
      </c>
      <c r="B242" t="n">
        <v>22</v>
      </c>
      <c r="C242">
        <f>IF(Commesse!$D$15="","",Commesse!$B$15)</f>
        <v/>
      </c>
      <c r="D242" s="23">
        <f>IF(OR(Commesse!$D$15="",$B242&gt;Commesse!$E$15),0,Commesse!$Q$15*(1+Commesse!$O$15)/Commesse!$E$15)</f>
        <v/>
      </c>
      <c r="E242" s="24">
        <f>IF(D242=0,"",Commesse!$C$15+30*$B242)</f>
        <v/>
      </c>
      <c r="F242" s="23">
        <f>IF(OR(Commesse!$D$15="",$B242&gt;Commesse!$E$15),0,Commesse!$R$15/Commesse!$E$15)</f>
        <v/>
      </c>
      <c r="G242" s="24">
        <f>IF(F242=0,"",Commesse!$C$15+30*$B242+Commesse!$N$15)</f>
        <v/>
      </c>
      <c r="H242" s="23">
        <f>IF(Commesse!$D$15="",0,IF(LEFT(Commesse!$J$15,6)="Canone",IF($B242&gt;Commesse!$E$15,0,Commesse!$P$15/Commesse!$E$15),IF(Commesse!$J$15="SAL mensile",IF($B242&gt;Commesse!$E$15,0,(Commesse!$P$15-Commesse!$W$15)/Commesse!$E$15),IF(Commesse!$J$15="3 tappe (30/30/40)",(Commesse!$P$15-Commesse!$W$15)*(0.3*($B242=CEILING(Commesse!$E$15/3,1))+0.3*($B242=CEILING(2*Commesse!$E$15/3,1))+0.4*($B242=Commesse!$E$15)),IF($B242=Commesse!$E$15,(Commesse!$P$15-Commesse!$W$15),0)))))</f>
        <v/>
      </c>
      <c r="I242" s="24">
        <f>IF(H242=0,"",Commesse!$C$15+30*IF(Commesse!$J$15="Canone anticipato",$B242-1,$B242)+Commesse!$K$15)</f>
        <v/>
      </c>
      <c r="J242" s="24">
        <f>IF(H242=0,"",I242+Commesse!$L$15+Commesse!$M$15)</f>
        <v/>
      </c>
    </row>
    <row r="243">
      <c r="A243" t="n">
        <v>10</v>
      </c>
      <c r="B243" t="n">
        <v>23</v>
      </c>
      <c r="C243">
        <f>IF(Commesse!$D$15="","",Commesse!$B$15)</f>
        <v/>
      </c>
      <c r="D243" s="23">
        <f>IF(OR(Commesse!$D$15="",$B243&gt;Commesse!$E$15),0,Commesse!$Q$15*(1+Commesse!$O$15)/Commesse!$E$15)</f>
        <v/>
      </c>
      <c r="E243" s="24">
        <f>IF(D243=0,"",Commesse!$C$15+30*$B243)</f>
        <v/>
      </c>
      <c r="F243" s="23">
        <f>IF(OR(Commesse!$D$15="",$B243&gt;Commesse!$E$15),0,Commesse!$R$15/Commesse!$E$15)</f>
        <v/>
      </c>
      <c r="G243" s="24">
        <f>IF(F243=0,"",Commesse!$C$15+30*$B243+Commesse!$N$15)</f>
        <v/>
      </c>
      <c r="H243" s="23">
        <f>IF(Commesse!$D$15="",0,IF(LEFT(Commesse!$J$15,6)="Canone",IF($B243&gt;Commesse!$E$15,0,Commesse!$P$15/Commesse!$E$15),IF(Commesse!$J$15="SAL mensile",IF($B243&gt;Commesse!$E$15,0,(Commesse!$P$15-Commesse!$W$15)/Commesse!$E$15),IF(Commesse!$J$15="3 tappe (30/30/40)",(Commesse!$P$15-Commesse!$W$15)*(0.3*($B243=CEILING(Commesse!$E$15/3,1))+0.3*($B243=CEILING(2*Commesse!$E$15/3,1))+0.4*($B243=Commesse!$E$15)),IF($B243=Commesse!$E$15,(Commesse!$P$15-Commesse!$W$15),0)))))</f>
        <v/>
      </c>
      <c r="I243" s="24">
        <f>IF(H243=0,"",Commesse!$C$15+30*IF(Commesse!$J$15="Canone anticipato",$B243-1,$B243)+Commesse!$K$15)</f>
        <v/>
      </c>
      <c r="J243" s="24">
        <f>IF(H243=0,"",I243+Commesse!$L$15+Commesse!$M$15)</f>
        <v/>
      </c>
    </row>
    <row r="244">
      <c r="A244" t="n">
        <v>10</v>
      </c>
      <c r="B244" t="n">
        <v>24</v>
      </c>
      <c r="C244">
        <f>IF(Commesse!$D$15="","",Commesse!$B$15)</f>
        <v/>
      </c>
      <c r="D244" s="23">
        <f>IF(OR(Commesse!$D$15="",$B244&gt;Commesse!$E$15),0,Commesse!$Q$15*(1+Commesse!$O$15)/Commesse!$E$15)</f>
        <v/>
      </c>
      <c r="E244" s="24">
        <f>IF(D244=0,"",Commesse!$C$15+30*$B244)</f>
        <v/>
      </c>
      <c r="F244" s="23">
        <f>IF(OR(Commesse!$D$15="",$B244&gt;Commesse!$E$15),0,Commesse!$R$15/Commesse!$E$15)</f>
        <v/>
      </c>
      <c r="G244" s="24">
        <f>IF(F244=0,"",Commesse!$C$15+30*$B244+Commesse!$N$15)</f>
        <v/>
      </c>
      <c r="H244" s="23">
        <f>IF(Commesse!$D$15="",0,IF(LEFT(Commesse!$J$15,6)="Canone",IF($B244&gt;Commesse!$E$15,0,Commesse!$P$15/Commesse!$E$15),IF(Commesse!$J$15="SAL mensile",IF($B244&gt;Commesse!$E$15,0,(Commesse!$P$15-Commesse!$W$15)/Commesse!$E$15),IF(Commesse!$J$15="3 tappe (30/30/40)",(Commesse!$P$15-Commesse!$W$15)*(0.3*($B244=CEILING(Commesse!$E$15/3,1))+0.3*($B244=CEILING(2*Commesse!$E$15/3,1))+0.4*($B244=Commesse!$E$15)),IF($B244=Commesse!$E$15,(Commesse!$P$15-Commesse!$W$15),0)))))</f>
        <v/>
      </c>
      <c r="I244" s="24">
        <f>IF(H244=0,"",Commesse!$C$15+30*IF(Commesse!$J$15="Canone anticipato",$B244-1,$B244)+Commesse!$K$15)</f>
        <v/>
      </c>
      <c r="J244" s="24">
        <f>IF(H244=0,"",I244+Commesse!$L$15+Commesse!$M$15)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L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</cols>
  <sheetData>
    <row r="1">
      <c r="A1" s="5" t="inlineStr">
        <is>
          <t>Mese per mese</t>
        </is>
      </c>
    </row>
    <row r="2">
      <c r="A2" s="6" t="inlineStr">
        <is>
          <t>Il saldo di cassa di ogni commessa a fine mese, dall'inizio (mese 1 = i primi 30 giorni). In rosso i mesi sotto zero.</t>
        </is>
      </c>
    </row>
    <row r="4">
      <c r="C4" s="7" t="inlineStr">
        <is>
          <t>Saldo a fine mese</t>
        </is>
      </c>
    </row>
    <row r="5" ht="45" customHeight="1">
      <c r="A5" s="9" t="inlineStr">
        <is>
          <t>N.</t>
        </is>
      </c>
      <c r="B5" s="9" t="inlineStr">
        <is>
          <t>Commessa</t>
        </is>
      </c>
      <c r="C5" s="9" t="n">
        <v>1</v>
      </c>
      <c r="D5" s="9" t="n">
        <v>2</v>
      </c>
      <c r="E5" s="9" t="n">
        <v>3</v>
      </c>
      <c r="F5" s="9" t="n">
        <v>4</v>
      </c>
      <c r="G5" s="9" t="n">
        <v>5</v>
      </c>
      <c r="H5" s="9" t="n">
        <v>6</v>
      </c>
      <c r="I5" s="9" t="n">
        <v>7</v>
      </c>
      <c r="J5" s="9" t="n">
        <v>8</v>
      </c>
      <c r="K5" s="9" t="n">
        <v>9</v>
      </c>
      <c r="L5" s="9" t="n">
        <v>10</v>
      </c>
      <c r="M5" s="9" t="n">
        <v>11</v>
      </c>
      <c r="N5" s="9" t="n">
        <v>12</v>
      </c>
      <c r="O5" s="9" t="n">
        <v>13</v>
      </c>
      <c r="P5" s="9" t="n">
        <v>14</v>
      </c>
      <c r="Q5" s="9" t="n">
        <v>15</v>
      </c>
      <c r="R5" s="9" t="n">
        <v>16</v>
      </c>
      <c r="S5" s="9" t="n">
        <v>17</v>
      </c>
      <c r="T5" s="9" t="n">
        <v>18</v>
      </c>
      <c r="U5" s="9" t="n">
        <v>19</v>
      </c>
      <c r="V5" s="9" t="n">
        <v>20</v>
      </c>
      <c r="W5" s="9" t="n">
        <v>21</v>
      </c>
      <c r="X5" s="9" t="n">
        <v>22</v>
      </c>
      <c r="Y5" s="9" t="n">
        <v>23</v>
      </c>
      <c r="Z5" s="9" t="n">
        <v>24</v>
      </c>
      <c r="AA5" s="9" t="n">
        <v>25</v>
      </c>
      <c r="AB5" s="9" t="n">
        <v>26</v>
      </c>
      <c r="AC5" s="9" t="n">
        <v>27</v>
      </c>
      <c r="AD5" s="9" t="n">
        <v>28</v>
      </c>
      <c r="AE5" s="9" t="n">
        <v>29</v>
      </c>
      <c r="AF5" s="9" t="n">
        <v>30</v>
      </c>
      <c r="AG5" s="9" t="n">
        <v>31</v>
      </c>
      <c r="AH5" s="9" t="n">
        <v>32</v>
      </c>
      <c r="AI5" s="9" t="n">
        <v>33</v>
      </c>
      <c r="AJ5" s="9" t="n">
        <v>34</v>
      </c>
      <c r="AK5" s="9" t="n">
        <v>35</v>
      </c>
      <c r="AL5" s="9" t="n">
        <v>36</v>
      </c>
    </row>
    <row r="6">
      <c r="A6" t="n">
        <v>1</v>
      </c>
      <c r="B6">
        <f>IF(Commesse!$D$6="","",Commesse!$B$6)</f>
        <v/>
      </c>
      <c r="C6" s="23">
        <f>IF(Commesse!$D$6="","",SUMIFS('Piano mese per mese'!$H$5:$H$244,'Piano mese per mese'!$A$5:$A$244,$A6,'Piano mese per mese'!$J$5:$J$244,"&lt;="&amp;(Commesse!$C$6+30*C$5))+IF(Commesse!$X$6&lt;=(Commesse!$C$6+30*C$5),Commesse!$W$6,0)-SUMIFS('Piano mese per mese'!$D$5:$D$244,'Piano mese per mese'!$A$5:$A$244,$A6,'Piano mese per mese'!$E$5:$E$244,"&lt;="&amp;(Commesse!$C$6+30*C$5))-SUMIFS('Piano mese per mese'!$F$5:$F$244,'Piano mese per mese'!$A$5:$A$244,$A6,'Piano mese per mese'!$G$5:$G$244,"&lt;="&amp;(Commesse!$C$6+30*C$5)))</f>
        <v/>
      </c>
      <c r="D6" s="23">
        <f>IF(Commesse!$D$6="","",SUMIFS('Piano mese per mese'!$H$5:$H$244,'Piano mese per mese'!$A$5:$A$244,$A6,'Piano mese per mese'!$J$5:$J$244,"&lt;="&amp;(Commesse!$C$6+30*D$5))+IF(Commesse!$X$6&lt;=(Commesse!$C$6+30*D$5),Commesse!$W$6,0)-SUMIFS('Piano mese per mese'!$D$5:$D$244,'Piano mese per mese'!$A$5:$A$244,$A6,'Piano mese per mese'!$E$5:$E$244,"&lt;="&amp;(Commesse!$C$6+30*D$5))-SUMIFS('Piano mese per mese'!$F$5:$F$244,'Piano mese per mese'!$A$5:$A$244,$A6,'Piano mese per mese'!$G$5:$G$244,"&lt;="&amp;(Commesse!$C$6+30*D$5)))</f>
        <v/>
      </c>
      <c r="E6" s="23">
        <f>IF(Commesse!$D$6="","",SUMIFS('Piano mese per mese'!$H$5:$H$244,'Piano mese per mese'!$A$5:$A$244,$A6,'Piano mese per mese'!$J$5:$J$244,"&lt;="&amp;(Commesse!$C$6+30*E$5))+IF(Commesse!$X$6&lt;=(Commesse!$C$6+30*E$5),Commesse!$W$6,0)-SUMIFS('Piano mese per mese'!$D$5:$D$244,'Piano mese per mese'!$A$5:$A$244,$A6,'Piano mese per mese'!$E$5:$E$244,"&lt;="&amp;(Commesse!$C$6+30*E$5))-SUMIFS('Piano mese per mese'!$F$5:$F$244,'Piano mese per mese'!$A$5:$A$244,$A6,'Piano mese per mese'!$G$5:$G$244,"&lt;="&amp;(Commesse!$C$6+30*E$5)))</f>
        <v/>
      </c>
      <c r="F6" s="23">
        <f>IF(Commesse!$D$6="","",SUMIFS('Piano mese per mese'!$H$5:$H$244,'Piano mese per mese'!$A$5:$A$244,$A6,'Piano mese per mese'!$J$5:$J$244,"&lt;="&amp;(Commesse!$C$6+30*F$5))+IF(Commesse!$X$6&lt;=(Commesse!$C$6+30*F$5),Commesse!$W$6,0)-SUMIFS('Piano mese per mese'!$D$5:$D$244,'Piano mese per mese'!$A$5:$A$244,$A6,'Piano mese per mese'!$E$5:$E$244,"&lt;="&amp;(Commesse!$C$6+30*F$5))-SUMIFS('Piano mese per mese'!$F$5:$F$244,'Piano mese per mese'!$A$5:$A$244,$A6,'Piano mese per mese'!$G$5:$G$244,"&lt;="&amp;(Commesse!$C$6+30*F$5)))</f>
        <v/>
      </c>
      <c r="G6" s="23">
        <f>IF(Commesse!$D$6="","",SUMIFS('Piano mese per mese'!$H$5:$H$244,'Piano mese per mese'!$A$5:$A$244,$A6,'Piano mese per mese'!$J$5:$J$244,"&lt;="&amp;(Commesse!$C$6+30*G$5))+IF(Commesse!$X$6&lt;=(Commesse!$C$6+30*G$5),Commesse!$W$6,0)-SUMIFS('Piano mese per mese'!$D$5:$D$244,'Piano mese per mese'!$A$5:$A$244,$A6,'Piano mese per mese'!$E$5:$E$244,"&lt;="&amp;(Commesse!$C$6+30*G$5))-SUMIFS('Piano mese per mese'!$F$5:$F$244,'Piano mese per mese'!$A$5:$A$244,$A6,'Piano mese per mese'!$G$5:$G$244,"&lt;="&amp;(Commesse!$C$6+30*G$5)))</f>
        <v/>
      </c>
      <c r="H6" s="23">
        <f>IF(Commesse!$D$6="","",SUMIFS('Piano mese per mese'!$H$5:$H$244,'Piano mese per mese'!$A$5:$A$244,$A6,'Piano mese per mese'!$J$5:$J$244,"&lt;="&amp;(Commesse!$C$6+30*H$5))+IF(Commesse!$X$6&lt;=(Commesse!$C$6+30*H$5),Commesse!$W$6,0)-SUMIFS('Piano mese per mese'!$D$5:$D$244,'Piano mese per mese'!$A$5:$A$244,$A6,'Piano mese per mese'!$E$5:$E$244,"&lt;="&amp;(Commesse!$C$6+30*H$5))-SUMIFS('Piano mese per mese'!$F$5:$F$244,'Piano mese per mese'!$A$5:$A$244,$A6,'Piano mese per mese'!$G$5:$G$244,"&lt;="&amp;(Commesse!$C$6+30*H$5)))</f>
        <v/>
      </c>
      <c r="I6" s="23">
        <f>IF(Commesse!$D$6="","",SUMIFS('Piano mese per mese'!$H$5:$H$244,'Piano mese per mese'!$A$5:$A$244,$A6,'Piano mese per mese'!$J$5:$J$244,"&lt;="&amp;(Commesse!$C$6+30*I$5))+IF(Commesse!$X$6&lt;=(Commesse!$C$6+30*I$5),Commesse!$W$6,0)-SUMIFS('Piano mese per mese'!$D$5:$D$244,'Piano mese per mese'!$A$5:$A$244,$A6,'Piano mese per mese'!$E$5:$E$244,"&lt;="&amp;(Commesse!$C$6+30*I$5))-SUMIFS('Piano mese per mese'!$F$5:$F$244,'Piano mese per mese'!$A$5:$A$244,$A6,'Piano mese per mese'!$G$5:$G$244,"&lt;="&amp;(Commesse!$C$6+30*I$5)))</f>
        <v/>
      </c>
      <c r="J6" s="23">
        <f>IF(Commesse!$D$6="","",SUMIFS('Piano mese per mese'!$H$5:$H$244,'Piano mese per mese'!$A$5:$A$244,$A6,'Piano mese per mese'!$J$5:$J$244,"&lt;="&amp;(Commesse!$C$6+30*J$5))+IF(Commesse!$X$6&lt;=(Commesse!$C$6+30*J$5),Commesse!$W$6,0)-SUMIFS('Piano mese per mese'!$D$5:$D$244,'Piano mese per mese'!$A$5:$A$244,$A6,'Piano mese per mese'!$E$5:$E$244,"&lt;="&amp;(Commesse!$C$6+30*J$5))-SUMIFS('Piano mese per mese'!$F$5:$F$244,'Piano mese per mese'!$A$5:$A$244,$A6,'Piano mese per mese'!$G$5:$G$244,"&lt;="&amp;(Commesse!$C$6+30*J$5)))</f>
        <v/>
      </c>
      <c r="K6" s="23">
        <f>IF(Commesse!$D$6="","",SUMIFS('Piano mese per mese'!$H$5:$H$244,'Piano mese per mese'!$A$5:$A$244,$A6,'Piano mese per mese'!$J$5:$J$244,"&lt;="&amp;(Commesse!$C$6+30*K$5))+IF(Commesse!$X$6&lt;=(Commesse!$C$6+30*K$5),Commesse!$W$6,0)-SUMIFS('Piano mese per mese'!$D$5:$D$244,'Piano mese per mese'!$A$5:$A$244,$A6,'Piano mese per mese'!$E$5:$E$244,"&lt;="&amp;(Commesse!$C$6+30*K$5))-SUMIFS('Piano mese per mese'!$F$5:$F$244,'Piano mese per mese'!$A$5:$A$244,$A6,'Piano mese per mese'!$G$5:$G$244,"&lt;="&amp;(Commesse!$C$6+30*K$5)))</f>
        <v/>
      </c>
      <c r="L6" s="23">
        <f>IF(Commesse!$D$6="","",SUMIFS('Piano mese per mese'!$H$5:$H$244,'Piano mese per mese'!$A$5:$A$244,$A6,'Piano mese per mese'!$J$5:$J$244,"&lt;="&amp;(Commesse!$C$6+30*L$5))+IF(Commesse!$X$6&lt;=(Commesse!$C$6+30*L$5),Commesse!$W$6,0)-SUMIFS('Piano mese per mese'!$D$5:$D$244,'Piano mese per mese'!$A$5:$A$244,$A6,'Piano mese per mese'!$E$5:$E$244,"&lt;="&amp;(Commesse!$C$6+30*L$5))-SUMIFS('Piano mese per mese'!$F$5:$F$244,'Piano mese per mese'!$A$5:$A$244,$A6,'Piano mese per mese'!$G$5:$G$244,"&lt;="&amp;(Commesse!$C$6+30*L$5)))</f>
        <v/>
      </c>
      <c r="M6" s="23">
        <f>IF(Commesse!$D$6="","",SUMIFS('Piano mese per mese'!$H$5:$H$244,'Piano mese per mese'!$A$5:$A$244,$A6,'Piano mese per mese'!$J$5:$J$244,"&lt;="&amp;(Commesse!$C$6+30*M$5))+IF(Commesse!$X$6&lt;=(Commesse!$C$6+30*M$5),Commesse!$W$6,0)-SUMIFS('Piano mese per mese'!$D$5:$D$244,'Piano mese per mese'!$A$5:$A$244,$A6,'Piano mese per mese'!$E$5:$E$244,"&lt;="&amp;(Commesse!$C$6+30*M$5))-SUMIFS('Piano mese per mese'!$F$5:$F$244,'Piano mese per mese'!$A$5:$A$244,$A6,'Piano mese per mese'!$G$5:$G$244,"&lt;="&amp;(Commesse!$C$6+30*M$5)))</f>
        <v/>
      </c>
      <c r="N6" s="23">
        <f>IF(Commesse!$D$6="","",SUMIFS('Piano mese per mese'!$H$5:$H$244,'Piano mese per mese'!$A$5:$A$244,$A6,'Piano mese per mese'!$J$5:$J$244,"&lt;="&amp;(Commesse!$C$6+30*N$5))+IF(Commesse!$X$6&lt;=(Commesse!$C$6+30*N$5),Commesse!$W$6,0)-SUMIFS('Piano mese per mese'!$D$5:$D$244,'Piano mese per mese'!$A$5:$A$244,$A6,'Piano mese per mese'!$E$5:$E$244,"&lt;="&amp;(Commesse!$C$6+30*N$5))-SUMIFS('Piano mese per mese'!$F$5:$F$244,'Piano mese per mese'!$A$5:$A$244,$A6,'Piano mese per mese'!$G$5:$G$244,"&lt;="&amp;(Commesse!$C$6+30*N$5)))</f>
        <v/>
      </c>
      <c r="O6" s="23">
        <f>IF(Commesse!$D$6="","",SUMIFS('Piano mese per mese'!$H$5:$H$244,'Piano mese per mese'!$A$5:$A$244,$A6,'Piano mese per mese'!$J$5:$J$244,"&lt;="&amp;(Commesse!$C$6+30*O$5))+IF(Commesse!$X$6&lt;=(Commesse!$C$6+30*O$5),Commesse!$W$6,0)-SUMIFS('Piano mese per mese'!$D$5:$D$244,'Piano mese per mese'!$A$5:$A$244,$A6,'Piano mese per mese'!$E$5:$E$244,"&lt;="&amp;(Commesse!$C$6+30*O$5))-SUMIFS('Piano mese per mese'!$F$5:$F$244,'Piano mese per mese'!$A$5:$A$244,$A6,'Piano mese per mese'!$G$5:$G$244,"&lt;="&amp;(Commesse!$C$6+30*O$5)))</f>
        <v/>
      </c>
      <c r="P6" s="23">
        <f>IF(Commesse!$D$6="","",SUMIFS('Piano mese per mese'!$H$5:$H$244,'Piano mese per mese'!$A$5:$A$244,$A6,'Piano mese per mese'!$J$5:$J$244,"&lt;="&amp;(Commesse!$C$6+30*P$5))+IF(Commesse!$X$6&lt;=(Commesse!$C$6+30*P$5),Commesse!$W$6,0)-SUMIFS('Piano mese per mese'!$D$5:$D$244,'Piano mese per mese'!$A$5:$A$244,$A6,'Piano mese per mese'!$E$5:$E$244,"&lt;="&amp;(Commesse!$C$6+30*P$5))-SUMIFS('Piano mese per mese'!$F$5:$F$244,'Piano mese per mese'!$A$5:$A$244,$A6,'Piano mese per mese'!$G$5:$G$244,"&lt;="&amp;(Commesse!$C$6+30*P$5)))</f>
        <v/>
      </c>
      <c r="Q6" s="23">
        <f>IF(Commesse!$D$6="","",SUMIFS('Piano mese per mese'!$H$5:$H$244,'Piano mese per mese'!$A$5:$A$244,$A6,'Piano mese per mese'!$J$5:$J$244,"&lt;="&amp;(Commesse!$C$6+30*Q$5))+IF(Commesse!$X$6&lt;=(Commesse!$C$6+30*Q$5),Commesse!$W$6,0)-SUMIFS('Piano mese per mese'!$D$5:$D$244,'Piano mese per mese'!$A$5:$A$244,$A6,'Piano mese per mese'!$E$5:$E$244,"&lt;="&amp;(Commesse!$C$6+30*Q$5))-SUMIFS('Piano mese per mese'!$F$5:$F$244,'Piano mese per mese'!$A$5:$A$244,$A6,'Piano mese per mese'!$G$5:$G$244,"&lt;="&amp;(Commesse!$C$6+30*Q$5)))</f>
        <v/>
      </c>
      <c r="R6" s="23">
        <f>IF(Commesse!$D$6="","",SUMIFS('Piano mese per mese'!$H$5:$H$244,'Piano mese per mese'!$A$5:$A$244,$A6,'Piano mese per mese'!$J$5:$J$244,"&lt;="&amp;(Commesse!$C$6+30*R$5))+IF(Commesse!$X$6&lt;=(Commesse!$C$6+30*R$5),Commesse!$W$6,0)-SUMIFS('Piano mese per mese'!$D$5:$D$244,'Piano mese per mese'!$A$5:$A$244,$A6,'Piano mese per mese'!$E$5:$E$244,"&lt;="&amp;(Commesse!$C$6+30*R$5))-SUMIFS('Piano mese per mese'!$F$5:$F$244,'Piano mese per mese'!$A$5:$A$244,$A6,'Piano mese per mese'!$G$5:$G$244,"&lt;="&amp;(Commesse!$C$6+30*R$5)))</f>
        <v/>
      </c>
      <c r="S6" s="23">
        <f>IF(Commesse!$D$6="","",SUMIFS('Piano mese per mese'!$H$5:$H$244,'Piano mese per mese'!$A$5:$A$244,$A6,'Piano mese per mese'!$J$5:$J$244,"&lt;="&amp;(Commesse!$C$6+30*S$5))+IF(Commesse!$X$6&lt;=(Commesse!$C$6+30*S$5),Commesse!$W$6,0)-SUMIFS('Piano mese per mese'!$D$5:$D$244,'Piano mese per mese'!$A$5:$A$244,$A6,'Piano mese per mese'!$E$5:$E$244,"&lt;="&amp;(Commesse!$C$6+30*S$5))-SUMIFS('Piano mese per mese'!$F$5:$F$244,'Piano mese per mese'!$A$5:$A$244,$A6,'Piano mese per mese'!$G$5:$G$244,"&lt;="&amp;(Commesse!$C$6+30*S$5)))</f>
        <v/>
      </c>
      <c r="T6" s="23">
        <f>IF(Commesse!$D$6="","",SUMIFS('Piano mese per mese'!$H$5:$H$244,'Piano mese per mese'!$A$5:$A$244,$A6,'Piano mese per mese'!$J$5:$J$244,"&lt;="&amp;(Commesse!$C$6+30*T$5))+IF(Commesse!$X$6&lt;=(Commesse!$C$6+30*T$5),Commesse!$W$6,0)-SUMIFS('Piano mese per mese'!$D$5:$D$244,'Piano mese per mese'!$A$5:$A$244,$A6,'Piano mese per mese'!$E$5:$E$244,"&lt;="&amp;(Commesse!$C$6+30*T$5))-SUMIFS('Piano mese per mese'!$F$5:$F$244,'Piano mese per mese'!$A$5:$A$244,$A6,'Piano mese per mese'!$G$5:$G$244,"&lt;="&amp;(Commesse!$C$6+30*T$5)))</f>
        <v/>
      </c>
      <c r="U6" s="23">
        <f>IF(Commesse!$D$6="","",SUMIFS('Piano mese per mese'!$H$5:$H$244,'Piano mese per mese'!$A$5:$A$244,$A6,'Piano mese per mese'!$J$5:$J$244,"&lt;="&amp;(Commesse!$C$6+30*U$5))+IF(Commesse!$X$6&lt;=(Commesse!$C$6+30*U$5),Commesse!$W$6,0)-SUMIFS('Piano mese per mese'!$D$5:$D$244,'Piano mese per mese'!$A$5:$A$244,$A6,'Piano mese per mese'!$E$5:$E$244,"&lt;="&amp;(Commesse!$C$6+30*U$5))-SUMIFS('Piano mese per mese'!$F$5:$F$244,'Piano mese per mese'!$A$5:$A$244,$A6,'Piano mese per mese'!$G$5:$G$244,"&lt;="&amp;(Commesse!$C$6+30*U$5)))</f>
        <v/>
      </c>
      <c r="V6" s="23">
        <f>IF(Commesse!$D$6="","",SUMIFS('Piano mese per mese'!$H$5:$H$244,'Piano mese per mese'!$A$5:$A$244,$A6,'Piano mese per mese'!$J$5:$J$244,"&lt;="&amp;(Commesse!$C$6+30*V$5))+IF(Commesse!$X$6&lt;=(Commesse!$C$6+30*V$5),Commesse!$W$6,0)-SUMIFS('Piano mese per mese'!$D$5:$D$244,'Piano mese per mese'!$A$5:$A$244,$A6,'Piano mese per mese'!$E$5:$E$244,"&lt;="&amp;(Commesse!$C$6+30*V$5))-SUMIFS('Piano mese per mese'!$F$5:$F$244,'Piano mese per mese'!$A$5:$A$244,$A6,'Piano mese per mese'!$G$5:$G$244,"&lt;="&amp;(Commesse!$C$6+30*V$5)))</f>
        <v/>
      </c>
      <c r="W6" s="23">
        <f>IF(Commesse!$D$6="","",SUMIFS('Piano mese per mese'!$H$5:$H$244,'Piano mese per mese'!$A$5:$A$244,$A6,'Piano mese per mese'!$J$5:$J$244,"&lt;="&amp;(Commesse!$C$6+30*W$5))+IF(Commesse!$X$6&lt;=(Commesse!$C$6+30*W$5),Commesse!$W$6,0)-SUMIFS('Piano mese per mese'!$D$5:$D$244,'Piano mese per mese'!$A$5:$A$244,$A6,'Piano mese per mese'!$E$5:$E$244,"&lt;="&amp;(Commesse!$C$6+30*W$5))-SUMIFS('Piano mese per mese'!$F$5:$F$244,'Piano mese per mese'!$A$5:$A$244,$A6,'Piano mese per mese'!$G$5:$G$244,"&lt;="&amp;(Commesse!$C$6+30*W$5)))</f>
        <v/>
      </c>
      <c r="X6" s="23">
        <f>IF(Commesse!$D$6="","",SUMIFS('Piano mese per mese'!$H$5:$H$244,'Piano mese per mese'!$A$5:$A$244,$A6,'Piano mese per mese'!$J$5:$J$244,"&lt;="&amp;(Commesse!$C$6+30*X$5))+IF(Commesse!$X$6&lt;=(Commesse!$C$6+30*X$5),Commesse!$W$6,0)-SUMIFS('Piano mese per mese'!$D$5:$D$244,'Piano mese per mese'!$A$5:$A$244,$A6,'Piano mese per mese'!$E$5:$E$244,"&lt;="&amp;(Commesse!$C$6+30*X$5))-SUMIFS('Piano mese per mese'!$F$5:$F$244,'Piano mese per mese'!$A$5:$A$244,$A6,'Piano mese per mese'!$G$5:$G$244,"&lt;="&amp;(Commesse!$C$6+30*X$5)))</f>
        <v/>
      </c>
      <c r="Y6" s="23">
        <f>IF(Commesse!$D$6="","",SUMIFS('Piano mese per mese'!$H$5:$H$244,'Piano mese per mese'!$A$5:$A$244,$A6,'Piano mese per mese'!$J$5:$J$244,"&lt;="&amp;(Commesse!$C$6+30*Y$5))+IF(Commesse!$X$6&lt;=(Commesse!$C$6+30*Y$5),Commesse!$W$6,0)-SUMIFS('Piano mese per mese'!$D$5:$D$244,'Piano mese per mese'!$A$5:$A$244,$A6,'Piano mese per mese'!$E$5:$E$244,"&lt;="&amp;(Commesse!$C$6+30*Y$5))-SUMIFS('Piano mese per mese'!$F$5:$F$244,'Piano mese per mese'!$A$5:$A$244,$A6,'Piano mese per mese'!$G$5:$G$244,"&lt;="&amp;(Commesse!$C$6+30*Y$5)))</f>
        <v/>
      </c>
      <c r="Z6" s="23">
        <f>IF(Commesse!$D$6="","",SUMIFS('Piano mese per mese'!$H$5:$H$244,'Piano mese per mese'!$A$5:$A$244,$A6,'Piano mese per mese'!$J$5:$J$244,"&lt;="&amp;(Commesse!$C$6+30*Z$5))+IF(Commesse!$X$6&lt;=(Commesse!$C$6+30*Z$5),Commesse!$W$6,0)-SUMIFS('Piano mese per mese'!$D$5:$D$244,'Piano mese per mese'!$A$5:$A$244,$A6,'Piano mese per mese'!$E$5:$E$244,"&lt;="&amp;(Commesse!$C$6+30*Z$5))-SUMIFS('Piano mese per mese'!$F$5:$F$244,'Piano mese per mese'!$A$5:$A$244,$A6,'Piano mese per mese'!$G$5:$G$244,"&lt;="&amp;(Commesse!$C$6+30*Z$5)))</f>
        <v/>
      </c>
      <c r="AA6" s="23">
        <f>IF(Commesse!$D$6="","",SUMIFS('Piano mese per mese'!$H$5:$H$244,'Piano mese per mese'!$A$5:$A$244,$A6,'Piano mese per mese'!$J$5:$J$244,"&lt;="&amp;(Commesse!$C$6+30*AA$5))+IF(Commesse!$X$6&lt;=(Commesse!$C$6+30*AA$5),Commesse!$W$6,0)-SUMIFS('Piano mese per mese'!$D$5:$D$244,'Piano mese per mese'!$A$5:$A$244,$A6,'Piano mese per mese'!$E$5:$E$244,"&lt;="&amp;(Commesse!$C$6+30*AA$5))-SUMIFS('Piano mese per mese'!$F$5:$F$244,'Piano mese per mese'!$A$5:$A$244,$A6,'Piano mese per mese'!$G$5:$G$244,"&lt;="&amp;(Commesse!$C$6+30*AA$5)))</f>
        <v/>
      </c>
      <c r="AB6" s="23">
        <f>IF(Commesse!$D$6="","",SUMIFS('Piano mese per mese'!$H$5:$H$244,'Piano mese per mese'!$A$5:$A$244,$A6,'Piano mese per mese'!$J$5:$J$244,"&lt;="&amp;(Commesse!$C$6+30*AB$5))+IF(Commesse!$X$6&lt;=(Commesse!$C$6+30*AB$5),Commesse!$W$6,0)-SUMIFS('Piano mese per mese'!$D$5:$D$244,'Piano mese per mese'!$A$5:$A$244,$A6,'Piano mese per mese'!$E$5:$E$244,"&lt;="&amp;(Commesse!$C$6+30*AB$5))-SUMIFS('Piano mese per mese'!$F$5:$F$244,'Piano mese per mese'!$A$5:$A$244,$A6,'Piano mese per mese'!$G$5:$G$244,"&lt;="&amp;(Commesse!$C$6+30*AB$5)))</f>
        <v/>
      </c>
      <c r="AC6" s="23">
        <f>IF(Commesse!$D$6="","",SUMIFS('Piano mese per mese'!$H$5:$H$244,'Piano mese per mese'!$A$5:$A$244,$A6,'Piano mese per mese'!$J$5:$J$244,"&lt;="&amp;(Commesse!$C$6+30*AC$5))+IF(Commesse!$X$6&lt;=(Commesse!$C$6+30*AC$5),Commesse!$W$6,0)-SUMIFS('Piano mese per mese'!$D$5:$D$244,'Piano mese per mese'!$A$5:$A$244,$A6,'Piano mese per mese'!$E$5:$E$244,"&lt;="&amp;(Commesse!$C$6+30*AC$5))-SUMIFS('Piano mese per mese'!$F$5:$F$244,'Piano mese per mese'!$A$5:$A$244,$A6,'Piano mese per mese'!$G$5:$G$244,"&lt;="&amp;(Commesse!$C$6+30*AC$5)))</f>
        <v/>
      </c>
      <c r="AD6" s="23">
        <f>IF(Commesse!$D$6="","",SUMIFS('Piano mese per mese'!$H$5:$H$244,'Piano mese per mese'!$A$5:$A$244,$A6,'Piano mese per mese'!$J$5:$J$244,"&lt;="&amp;(Commesse!$C$6+30*AD$5))+IF(Commesse!$X$6&lt;=(Commesse!$C$6+30*AD$5),Commesse!$W$6,0)-SUMIFS('Piano mese per mese'!$D$5:$D$244,'Piano mese per mese'!$A$5:$A$244,$A6,'Piano mese per mese'!$E$5:$E$244,"&lt;="&amp;(Commesse!$C$6+30*AD$5))-SUMIFS('Piano mese per mese'!$F$5:$F$244,'Piano mese per mese'!$A$5:$A$244,$A6,'Piano mese per mese'!$G$5:$G$244,"&lt;="&amp;(Commesse!$C$6+30*AD$5)))</f>
        <v/>
      </c>
      <c r="AE6" s="23">
        <f>IF(Commesse!$D$6="","",SUMIFS('Piano mese per mese'!$H$5:$H$244,'Piano mese per mese'!$A$5:$A$244,$A6,'Piano mese per mese'!$J$5:$J$244,"&lt;="&amp;(Commesse!$C$6+30*AE$5))+IF(Commesse!$X$6&lt;=(Commesse!$C$6+30*AE$5),Commesse!$W$6,0)-SUMIFS('Piano mese per mese'!$D$5:$D$244,'Piano mese per mese'!$A$5:$A$244,$A6,'Piano mese per mese'!$E$5:$E$244,"&lt;="&amp;(Commesse!$C$6+30*AE$5))-SUMIFS('Piano mese per mese'!$F$5:$F$244,'Piano mese per mese'!$A$5:$A$244,$A6,'Piano mese per mese'!$G$5:$G$244,"&lt;="&amp;(Commesse!$C$6+30*AE$5)))</f>
        <v/>
      </c>
      <c r="AF6" s="23">
        <f>IF(Commesse!$D$6="","",SUMIFS('Piano mese per mese'!$H$5:$H$244,'Piano mese per mese'!$A$5:$A$244,$A6,'Piano mese per mese'!$J$5:$J$244,"&lt;="&amp;(Commesse!$C$6+30*AF$5))+IF(Commesse!$X$6&lt;=(Commesse!$C$6+30*AF$5),Commesse!$W$6,0)-SUMIFS('Piano mese per mese'!$D$5:$D$244,'Piano mese per mese'!$A$5:$A$244,$A6,'Piano mese per mese'!$E$5:$E$244,"&lt;="&amp;(Commesse!$C$6+30*AF$5))-SUMIFS('Piano mese per mese'!$F$5:$F$244,'Piano mese per mese'!$A$5:$A$244,$A6,'Piano mese per mese'!$G$5:$G$244,"&lt;="&amp;(Commesse!$C$6+30*AF$5)))</f>
        <v/>
      </c>
      <c r="AG6" s="23">
        <f>IF(Commesse!$D$6="","",SUMIFS('Piano mese per mese'!$H$5:$H$244,'Piano mese per mese'!$A$5:$A$244,$A6,'Piano mese per mese'!$J$5:$J$244,"&lt;="&amp;(Commesse!$C$6+30*AG$5))+IF(Commesse!$X$6&lt;=(Commesse!$C$6+30*AG$5),Commesse!$W$6,0)-SUMIFS('Piano mese per mese'!$D$5:$D$244,'Piano mese per mese'!$A$5:$A$244,$A6,'Piano mese per mese'!$E$5:$E$244,"&lt;="&amp;(Commesse!$C$6+30*AG$5))-SUMIFS('Piano mese per mese'!$F$5:$F$244,'Piano mese per mese'!$A$5:$A$244,$A6,'Piano mese per mese'!$G$5:$G$244,"&lt;="&amp;(Commesse!$C$6+30*AG$5)))</f>
        <v/>
      </c>
      <c r="AH6" s="23">
        <f>IF(Commesse!$D$6="","",SUMIFS('Piano mese per mese'!$H$5:$H$244,'Piano mese per mese'!$A$5:$A$244,$A6,'Piano mese per mese'!$J$5:$J$244,"&lt;="&amp;(Commesse!$C$6+30*AH$5))+IF(Commesse!$X$6&lt;=(Commesse!$C$6+30*AH$5),Commesse!$W$6,0)-SUMIFS('Piano mese per mese'!$D$5:$D$244,'Piano mese per mese'!$A$5:$A$244,$A6,'Piano mese per mese'!$E$5:$E$244,"&lt;="&amp;(Commesse!$C$6+30*AH$5))-SUMIFS('Piano mese per mese'!$F$5:$F$244,'Piano mese per mese'!$A$5:$A$244,$A6,'Piano mese per mese'!$G$5:$G$244,"&lt;="&amp;(Commesse!$C$6+30*AH$5)))</f>
        <v/>
      </c>
      <c r="AI6" s="23">
        <f>IF(Commesse!$D$6="","",SUMIFS('Piano mese per mese'!$H$5:$H$244,'Piano mese per mese'!$A$5:$A$244,$A6,'Piano mese per mese'!$J$5:$J$244,"&lt;="&amp;(Commesse!$C$6+30*AI$5))+IF(Commesse!$X$6&lt;=(Commesse!$C$6+30*AI$5),Commesse!$W$6,0)-SUMIFS('Piano mese per mese'!$D$5:$D$244,'Piano mese per mese'!$A$5:$A$244,$A6,'Piano mese per mese'!$E$5:$E$244,"&lt;="&amp;(Commesse!$C$6+30*AI$5))-SUMIFS('Piano mese per mese'!$F$5:$F$244,'Piano mese per mese'!$A$5:$A$244,$A6,'Piano mese per mese'!$G$5:$G$244,"&lt;="&amp;(Commesse!$C$6+30*AI$5)))</f>
        <v/>
      </c>
      <c r="AJ6" s="23">
        <f>IF(Commesse!$D$6="","",SUMIFS('Piano mese per mese'!$H$5:$H$244,'Piano mese per mese'!$A$5:$A$244,$A6,'Piano mese per mese'!$J$5:$J$244,"&lt;="&amp;(Commesse!$C$6+30*AJ$5))+IF(Commesse!$X$6&lt;=(Commesse!$C$6+30*AJ$5),Commesse!$W$6,0)-SUMIFS('Piano mese per mese'!$D$5:$D$244,'Piano mese per mese'!$A$5:$A$244,$A6,'Piano mese per mese'!$E$5:$E$244,"&lt;="&amp;(Commesse!$C$6+30*AJ$5))-SUMIFS('Piano mese per mese'!$F$5:$F$244,'Piano mese per mese'!$A$5:$A$244,$A6,'Piano mese per mese'!$G$5:$G$244,"&lt;="&amp;(Commesse!$C$6+30*AJ$5)))</f>
        <v/>
      </c>
      <c r="AK6" s="23">
        <f>IF(Commesse!$D$6="","",SUMIFS('Piano mese per mese'!$H$5:$H$244,'Piano mese per mese'!$A$5:$A$244,$A6,'Piano mese per mese'!$J$5:$J$244,"&lt;="&amp;(Commesse!$C$6+30*AK$5))+IF(Commesse!$X$6&lt;=(Commesse!$C$6+30*AK$5),Commesse!$W$6,0)-SUMIFS('Piano mese per mese'!$D$5:$D$244,'Piano mese per mese'!$A$5:$A$244,$A6,'Piano mese per mese'!$E$5:$E$244,"&lt;="&amp;(Commesse!$C$6+30*AK$5))-SUMIFS('Piano mese per mese'!$F$5:$F$244,'Piano mese per mese'!$A$5:$A$244,$A6,'Piano mese per mese'!$G$5:$G$244,"&lt;="&amp;(Commesse!$C$6+30*AK$5)))</f>
        <v/>
      </c>
      <c r="AL6" s="23">
        <f>IF(Commesse!$D$6="","",SUMIFS('Piano mese per mese'!$H$5:$H$244,'Piano mese per mese'!$A$5:$A$244,$A6,'Piano mese per mese'!$J$5:$J$244,"&lt;="&amp;(Commesse!$C$6+30*AL$5))+IF(Commesse!$X$6&lt;=(Commesse!$C$6+30*AL$5),Commesse!$W$6,0)-SUMIFS('Piano mese per mese'!$D$5:$D$244,'Piano mese per mese'!$A$5:$A$244,$A6,'Piano mese per mese'!$E$5:$E$244,"&lt;="&amp;(Commesse!$C$6+30*AL$5))-SUMIFS('Piano mese per mese'!$F$5:$F$244,'Piano mese per mese'!$A$5:$A$244,$A6,'Piano mese per mese'!$G$5:$G$244,"&lt;="&amp;(Commesse!$C$6+30*AL$5)))</f>
        <v/>
      </c>
    </row>
    <row r="7">
      <c r="A7" t="n">
        <v>2</v>
      </c>
      <c r="B7">
        <f>IF(Commesse!$D$7="","",Commesse!$B$7)</f>
        <v/>
      </c>
      <c r="C7" s="23">
        <f>IF(Commesse!$D$7="","",SUMIFS('Piano mese per mese'!$H$5:$H$244,'Piano mese per mese'!$A$5:$A$244,$A7,'Piano mese per mese'!$J$5:$J$244,"&lt;="&amp;(Commesse!$C$7+30*C$5))+IF(Commesse!$X$7&lt;=(Commesse!$C$7+30*C$5),Commesse!$W$7,0)-SUMIFS('Piano mese per mese'!$D$5:$D$244,'Piano mese per mese'!$A$5:$A$244,$A7,'Piano mese per mese'!$E$5:$E$244,"&lt;="&amp;(Commesse!$C$7+30*C$5))-SUMIFS('Piano mese per mese'!$F$5:$F$244,'Piano mese per mese'!$A$5:$A$244,$A7,'Piano mese per mese'!$G$5:$G$244,"&lt;="&amp;(Commesse!$C$7+30*C$5)))</f>
        <v/>
      </c>
      <c r="D7" s="23">
        <f>IF(Commesse!$D$7="","",SUMIFS('Piano mese per mese'!$H$5:$H$244,'Piano mese per mese'!$A$5:$A$244,$A7,'Piano mese per mese'!$J$5:$J$244,"&lt;="&amp;(Commesse!$C$7+30*D$5))+IF(Commesse!$X$7&lt;=(Commesse!$C$7+30*D$5),Commesse!$W$7,0)-SUMIFS('Piano mese per mese'!$D$5:$D$244,'Piano mese per mese'!$A$5:$A$244,$A7,'Piano mese per mese'!$E$5:$E$244,"&lt;="&amp;(Commesse!$C$7+30*D$5))-SUMIFS('Piano mese per mese'!$F$5:$F$244,'Piano mese per mese'!$A$5:$A$244,$A7,'Piano mese per mese'!$G$5:$G$244,"&lt;="&amp;(Commesse!$C$7+30*D$5)))</f>
        <v/>
      </c>
      <c r="E7" s="23">
        <f>IF(Commesse!$D$7="","",SUMIFS('Piano mese per mese'!$H$5:$H$244,'Piano mese per mese'!$A$5:$A$244,$A7,'Piano mese per mese'!$J$5:$J$244,"&lt;="&amp;(Commesse!$C$7+30*E$5))+IF(Commesse!$X$7&lt;=(Commesse!$C$7+30*E$5),Commesse!$W$7,0)-SUMIFS('Piano mese per mese'!$D$5:$D$244,'Piano mese per mese'!$A$5:$A$244,$A7,'Piano mese per mese'!$E$5:$E$244,"&lt;="&amp;(Commesse!$C$7+30*E$5))-SUMIFS('Piano mese per mese'!$F$5:$F$244,'Piano mese per mese'!$A$5:$A$244,$A7,'Piano mese per mese'!$G$5:$G$244,"&lt;="&amp;(Commesse!$C$7+30*E$5)))</f>
        <v/>
      </c>
      <c r="F7" s="23">
        <f>IF(Commesse!$D$7="","",SUMIFS('Piano mese per mese'!$H$5:$H$244,'Piano mese per mese'!$A$5:$A$244,$A7,'Piano mese per mese'!$J$5:$J$244,"&lt;="&amp;(Commesse!$C$7+30*F$5))+IF(Commesse!$X$7&lt;=(Commesse!$C$7+30*F$5),Commesse!$W$7,0)-SUMIFS('Piano mese per mese'!$D$5:$D$244,'Piano mese per mese'!$A$5:$A$244,$A7,'Piano mese per mese'!$E$5:$E$244,"&lt;="&amp;(Commesse!$C$7+30*F$5))-SUMIFS('Piano mese per mese'!$F$5:$F$244,'Piano mese per mese'!$A$5:$A$244,$A7,'Piano mese per mese'!$G$5:$G$244,"&lt;="&amp;(Commesse!$C$7+30*F$5)))</f>
        <v/>
      </c>
      <c r="G7" s="23">
        <f>IF(Commesse!$D$7="","",SUMIFS('Piano mese per mese'!$H$5:$H$244,'Piano mese per mese'!$A$5:$A$244,$A7,'Piano mese per mese'!$J$5:$J$244,"&lt;="&amp;(Commesse!$C$7+30*G$5))+IF(Commesse!$X$7&lt;=(Commesse!$C$7+30*G$5),Commesse!$W$7,0)-SUMIFS('Piano mese per mese'!$D$5:$D$244,'Piano mese per mese'!$A$5:$A$244,$A7,'Piano mese per mese'!$E$5:$E$244,"&lt;="&amp;(Commesse!$C$7+30*G$5))-SUMIFS('Piano mese per mese'!$F$5:$F$244,'Piano mese per mese'!$A$5:$A$244,$A7,'Piano mese per mese'!$G$5:$G$244,"&lt;="&amp;(Commesse!$C$7+30*G$5)))</f>
        <v/>
      </c>
      <c r="H7" s="23">
        <f>IF(Commesse!$D$7="","",SUMIFS('Piano mese per mese'!$H$5:$H$244,'Piano mese per mese'!$A$5:$A$244,$A7,'Piano mese per mese'!$J$5:$J$244,"&lt;="&amp;(Commesse!$C$7+30*H$5))+IF(Commesse!$X$7&lt;=(Commesse!$C$7+30*H$5),Commesse!$W$7,0)-SUMIFS('Piano mese per mese'!$D$5:$D$244,'Piano mese per mese'!$A$5:$A$244,$A7,'Piano mese per mese'!$E$5:$E$244,"&lt;="&amp;(Commesse!$C$7+30*H$5))-SUMIFS('Piano mese per mese'!$F$5:$F$244,'Piano mese per mese'!$A$5:$A$244,$A7,'Piano mese per mese'!$G$5:$G$244,"&lt;="&amp;(Commesse!$C$7+30*H$5)))</f>
        <v/>
      </c>
      <c r="I7" s="23">
        <f>IF(Commesse!$D$7="","",SUMIFS('Piano mese per mese'!$H$5:$H$244,'Piano mese per mese'!$A$5:$A$244,$A7,'Piano mese per mese'!$J$5:$J$244,"&lt;="&amp;(Commesse!$C$7+30*I$5))+IF(Commesse!$X$7&lt;=(Commesse!$C$7+30*I$5),Commesse!$W$7,0)-SUMIFS('Piano mese per mese'!$D$5:$D$244,'Piano mese per mese'!$A$5:$A$244,$A7,'Piano mese per mese'!$E$5:$E$244,"&lt;="&amp;(Commesse!$C$7+30*I$5))-SUMIFS('Piano mese per mese'!$F$5:$F$244,'Piano mese per mese'!$A$5:$A$244,$A7,'Piano mese per mese'!$G$5:$G$244,"&lt;="&amp;(Commesse!$C$7+30*I$5)))</f>
        <v/>
      </c>
      <c r="J7" s="23">
        <f>IF(Commesse!$D$7="","",SUMIFS('Piano mese per mese'!$H$5:$H$244,'Piano mese per mese'!$A$5:$A$244,$A7,'Piano mese per mese'!$J$5:$J$244,"&lt;="&amp;(Commesse!$C$7+30*J$5))+IF(Commesse!$X$7&lt;=(Commesse!$C$7+30*J$5),Commesse!$W$7,0)-SUMIFS('Piano mese per mese'!$D$5:$D$244,'Piano mese per mese'!$A$5:$A$244,$A7,'Piano mese per mese'!$E$5:$E$244,"&lt;="&amp;(Commesse!$C$7+30*J$5))-SUMIFS('Piano mese per mese'!$F$5:$F$244,'Piano mese per mese'!$A$5:$A$244,$A7,'Piano mese per mese'!$G$5:$G$244,"&lt;="&amp;(Commesse!$C$7+30*J$5)))</f>
        <v/>
      </c>
      <c r="K7" s="23">
        <f>IF(Commesse!$D$7="","",SUMIFS('Piano mese per mese'!$H$5:$H$244,'Piano mese per mese'!$A$5:$A$244,$A7,'Piano mese per mese'!$J$5:$J$244,"&lt;="&amp;(Commesse!$C$7+30*K$5))+IF(Commesse!$X$7&lt;=(Commesse!$C$7+30*K$5),Commesse!$W$7,0)-SUMIFS('Piano mese per mese'!$D$5:$D$244,'Piano mese per mese'!$A$5:$A$244,$A7,'Piano mese per mese'!$E$5:$E$244,"&lt;="&amp;(Commesse!$C$7+30*K$5))-SUMIFS('Piano mese per mese'!$F$5:$F$244,'Piano mese per mese'!$A$5:$A$244,$A7,'Piano mese per mese'!$G$5:$G$244,"&lt;="&amp;(Commesse!$C$7+30*K$5)))</f>
        <v/>
      </c>
      <c r="L7" s="23">
        <f>IF(Commesse!$D$7="","",SUMIFS('Piano mese per mese'!$H$5:$H$244,'Piano mese per mese'!$A$5:$A$244,$A7,'Piano mese per mese'!$J$5:$J$244,"&lt;="&amp;(Commesse!$C$7+30*L$5))+IF(Commesse!$X$7&lt;=(Commesse!$C$7+30*L$5),Commesse!$W$7,0)-SUMIFS('Piano mese per mese'!$D$5:$D$244,'Piano mese per mese'!$A$5:$A$244,$A7,'Piano mese per mese'!$E$5:$E$244,"&lt;="&amp;(Commesse!$C$7+30*L$5))-SUMIFS('Piano mese per mese'!$F$5:$F$244,'Piano mese per mese'!$A$5:$A$244,$A7,'Piano mese per mese'!$G$5:$G$244,"&lt;="&amp;(Commesse!$C$7+30*L$5)))</f>
        <v/>
      </c>
      <c r="M7" s="23">
        <f>IF(Commesse!$D$7="","",SUMIFS('Piano mese per mese'!$H$5:$H$244,'Piano mese per mese'!$A$5:$A$244,$A7,'Piano mese per mese'!$J$5:$J$244,"&lt;="&amp;(Commesse!$C$7+30*M$5))+IF(Commesse!$X$7&lt;=(Commesse!$C$7+30*M$5),Commesse!$W$7,0)-SUMIFS('Piano mese per mese'!$D$5:$D$244,'Piano mese per mese'!$A$5:$A$244,$A7,'Piano mese per mese'!$E$5:$E$244,"&lt;="&amp;(Commesse!$C$7+30*M$5))-SUMIFS('Piano mese per mese'!$F$5:$F$244,'Piano mese per mese'!$A$5:$A$244,$A7,'Piano mese per mese'!$G$5:$G$244,"&lt;="&amp;(Commesse!$C$7+30*M$5)))</f>
        <v/>
      </c>
      <c r="N7" s="23">
        <f>IF(Commesse!$D$7="","",SUMIFS('Piano mese per mese'!$H$5:$H$244,'Piano mese per mese'!$A$5:$A$244,$A7,'Piano mese per mese'!$J$5:$J$244,"&lt;="&amp;(Commesse!$C$7+30*N$5))+IF(Commesse!$X$7&lt;=(Commesse!$C$7+30*N$5),Commesse!$W$7,0)-SUMIFS('Piano mese per mese'!$D$5:$D$244,'Piano mese per mese'!$A$5:$A$244,$A7,'Piano mese per mese'!$E$5:$E$244,"&lt;="&amp;(Commesse!$C$7+30*N$5))-SUMIFS('Piano mese per mese'!$F$5:$F$244,'Piano mese per mese'!$A$5:$A$244,$A7,'Piano mese per mese'!$G$5:$G$244,"&lt;="&amp;(Commesse!$C$7+30*N$5)))</f>
        <v/>
      </c>
      <c r="O7" s="23">
        <f>IF(Commesse!$D$7="","",SUMIFS('Piano mese per mese'!$H$5:$H$244,'Piano mese per mese'!$A$5:$A$244,$A7,'Piano mese per mese'!$J$5:$J$244,"&lt;="&amp;(Commesse!$C$7+30*O$5))+IF(Commesse!$X$7&lt;=(Commesse!$C$7+30*O$5),Commesse!$W$7,0)-SUMIFS('Piano mese per mese'!$D$5:$D$244,'Piano mese per mese'!$A$5:$A$244,$A7,'Piano mese per mese'!$E$5:$E$244,"&lt;="&amp;(Commesse!$C$7+30*O$5))-SUMIFS('Piano mese per mese'!$F$5:$F$244,'Piano mese per mese'!$A$5:$A$244,$A7,'Piano mese per mese'!$G$5:$G$244,"&lt;="&amp;(Commesse!$C$7+30*O$5)))</f>
        <v/>
      </c>
      <c r="P7" s="23">
        <f>IF(Commesse!$D$7="","",SUMIFS('Piano mese per mese'!$H$5:$H$244,'Piano mese per mese'!$A$5:$A$244,$A7,'Piano mese per mese'!$J$5:$J$244,"&lt;="&amp;(Commesse!$C$7+30*P$5))+IF(Commesse!$X$7&lt;=(Commesse!$C$7+30*P$5),Commesse!$W$7,0)-SUMIFS('Piano mese per mese'!$D$5:$D$244,'Piano mese per mese'!$A$5:$A$244,$A7,'Piano mese per mese'!$E$5:$E$244,"&lt;="&amp;(Commesse!$C$7+30*P$5))-SUMIFS('Piano mese per mese'!$F$5:$F$244,'Piano mese per mese'!$A$5:$A$244,$A7,'Piano mese per mese'!$G$5:$G$244,"&lt;="&amp;(Commesse!$C$7+30*P$5)))</f>
        <v/>
      </c>
      <c r="Q7" s="23">
        <f>IF(Commesse!$D$7="","",SUMIFS('Piano mese per mese'!$H$5:$H$244,'Piano mese per mese'!$A$5:$A$244,$A7,'Piano mese per mese'!$J$5:$J$244,"&lt;="&amp;(Commesse!$C$7+30*Q$5))+IF(Commesse!$X$7&lt;=(Commesse!$C$7+30*Q$5),Commesse!$W$7,0)-SUMIFS('Piano mese per mese'!$D$5:$D$244,'Piano mese per mese'!$A$5:$A$244,$A7,'Piano mese per mese'!$E$5:$E$244,"&lt;="&amp;(Commesse!$C$7+30*Q$5))-SUMIFS('Piano mese per mese'!$F$5:$F$244,'Piano mese per mese'!$A$5:$A$244,$A7,'Piano mese per mese'!$G$5:$G$244,"&lt;="&amp;(Commesse!$C$7+30*Q$5)))</f>
        <v/>
      </c>
      <c r="R7" s="23">
        <f>IF(Commesse!$D$7="","",SUMIFS('Piano mese per mese'!$H$5:$H$244,'Piano mese per mese'!$A$5:$A$244,$A7,'Piano mese per mese'!$J$5:$J$244,"&lt;="&amp;(Commesse!$C$7+30*R$5))+IF(Commesse!$X$7&lt;=(Commesse!$C$7+30*R$5),Commesse!$W$7,0)-SUMIFS('Piano mese per mese'!$D$5:$D$244,'Piano mese per mese'!$A$5:$A$244,$A7,'Piano mese per mese'!$E$5:$E$244,"&lt;="&amp;(Commesse!$C$7+30*R$5))-SUMIFS('Piano mese per mese'!$F$5:$F$244,'Piano mese per mese'!$A$5:$A$244,$A7,'Piano mese per mese'!$G$5:$G$244,"&lt;="&amp;(Commesse!$C$7+30*R$5)))</f>
        <v/>
      </c>
      <c r="S7" s="23">
        <f>IF(Commesse!$D$7="","",SUMIFS('Piano mese per mese'!$H$5:$H$244,'Piano mese per mese'!$A$5:$A$244,$A7,'Piano mese per mese'!$J$5:$J$244,"&lt;="&amp;(Commesse!$C$7+30*S$5))+IF(Commesse!$X$7&lt;=(Commesse!$C$7+30*S$5),Commesse!$W$7,0)-SUMIFS('Piano mese per mese'!$D$5:$D$244,'Piano mese per mese'!$A$5:$A$244,$A7,'Piano mese per mese'!$E$5:$E$244,"&lt;="&amp;(Commesse!$C$7+30*S$5))-SUMIFS('Piano mese per mese'!$F$5:$F$244,'Piano mese per mese'!$A$5:$A$244,$A7,'Piano mese per mese'!$G$5:$G$244,"&lt;="&amp;(Commesse!$C$7+30*S$5)))</f>
        <v/>
      </c>
      <c r="T7" s="23">
        <f>IF(Commesse!$D$7="","",SUMIFS('Piano mese per mese'!$H$5:$H$244,'Piano mese per mese'!$A$5:$A$244,$A7,'Piano mese per mese'!$J$5:$J$244,"&lt;="&amp;(Commesse!$C$7+30*T$5))+IF(Commesse!$X$7&lt;=(Commesse!$C$7+30*T$5),Commesse!$W$7,0)-SUMIFS('Piano mese per mese'!$D$5:$D$244,'Piano mese per mese'!$A$5:$A$244,$A7,'Piano mese per mese'!$E$5:$E$244,"&lt;="&amp;(Commesse!$C$7+30*T$5))-SUMIFS('Piano mese per mese'!$F$5:$F$244,'Piano mese per mese'!$A$5:$A$244,$A7,'Piano mese per mese'!$G$5:$G$244,"&lt;="&amp;(Commesse!$C$7+30*T$5)))</f>
        <v/>
      </c>
      <c r="U7" s="23">
        <f>IF(Commesse!$D$7="","",SUMIFS('Piano mese per mese'!$H$5:$H$244,'Piano mese per mese'!$A$5:$A$244,$A7,'Piano mese per mese'!$J$5:$J$244,"&lt;="&amp;(Commesse!$C$7+30*U$5))+IF(Commesse!$X$7&lt;=(Commesse!$C$7+30*U$5),Commesse!$W$7,0)-SUMIFS('Piano mese per mese'!$D$5:$D$244,'Piano mese per mese'!$A$5:$A$244,$A7,'Piano mese per mese'!$E$5:$E$244,"&lt;="&amp;(Commesse!$C$7+30*U$5))-SUMIFS('Piano mese per mese'!$F$5:$F$244,'Piano mese per mese'!$A$5:$A$244,$A7,'Piano mese per mese'!$G$5:$G$244,"&lt;="&amp;(Commesse!$C$7+30*U$5)))</f>
        <v/>
      </c>
      <c r="V7" s="23">
        <f>IF(Commesse!$D$7="","",SUMIFS('Piano mese per mese'!$H$5:$H$244,'Piano mese per mese'!$A$5:$A$244,$A7,'Piano mese per mese'!$J$5:$J$244,"&lt;="&amp;(Commesse!$C$7+30*V$5))+IF(Commesse!$X$7&lt;=(Commesse!$C$7+30*V$5),Commesse!$W$7,0)-SUMIFS('Piano mese per mese'!$D$5:$D$244,'Piano mese per mese'!$A$5:$A$244,$A7,'Piano mese per mese'!$E$5:$E$244,"&lt;="&amp;(Commesse!$C$7+30*V$5))-SUMIFS('Piano mese per mese'!$F$5:$F$244,'Piano mese per mese'!$A$5:$A$244,$A7,'Piano mese per mese'!$G$5:$G$244,"&lt;="&amp;(Commesse!$C$7+30*V$5)))</f>
        <v/>
      </c>
      <c r="W7" s="23">
        <f>IF(Commesse!$D$7="","",SUMIFS('Piano mese per mese'!$H$5:$H$244,'Piano mese per mese'!$A$5:$A$244,$A7,'Piano mese per mese'!$J$5:$J$244,"&lt;="&amp;(Commesse!$C$7+30*W$5))+IF(Commesse!$X$7&lt;=(Commesse!$C$7+30*W$5),Commesse!$W$7,0)-SUMIFS('Piano mese per mese'!$D$5:$D$244,'Piano mese per mese'!$A$5:$A$244,$A7,'Piano mese per mese'!$E$5:$E$244,"&lt;="&amp;(Commesse!$C$7+30*W$5))-SUMIFS('Piano mese per mese'!$F$5:$F$244,'Piano mese per mese'!$A$5:$A$244,$A7,'Piano mese per mese'!$G$5:$G$244,"&lt;="&amp;(Commesse!$C$7+30*W$5)))</f>
        <v/>
      </c>
      <c r="X7" s="23">
        <f>IF(Commesse!$D$7="","",SUMIFS('Piano mese per mese'!$H$5:$H$244,'Piano mese per mese'!$A$5:$A$244,$A7,'Piano mese per mese'!$J$5:$J$244,"&lt;="&amp;(Commesse!$C$7+30*X$5))+IF(Commesse!$X$7&lt;=(Commesse!$C$7+30*X$5),Commesse!$W$7,0)-SUMIFS('Piano mese per mese'!$D$5:$D$244,'Piano mese per mese'!$A$5:$A$244,$A7,'Piano mese per mese'!$E$5:$E$244,"&lt;="&amp;(Commesse!$C$7+30*X$5))-SUMIFS('Piano mese per mese'!$F$5:$F$244,'Piano mese per mese'!$A$5:$A$244,$A7,'Piano mese per mese'!$G$5:$G$244,"&lt;="&amp;(Commesse!$C$7+30*X$5)))</f>
        <v/>
      </c>
      <c r="Y7" s="23">
        <f>IF(Commesse!$D$7="","",SUMIFS('Piano mese per mese'!$H$5:$H$244,'Piano mese per mese'!$A$5:$A$244,$A7,'Piano mese per mese'!$J$5:$J$244,"&lt;="&amp;(Commesse!$C$7+30*Y$5))+IF(Commesse!$X$7&lt;=(Commesse!$C$7+30*Y$5),Commesse!$W$7,0)-SUMIFS('Piano mese per mese'!$D$5:$D$244,'Piano mese per mese'!$A$5:$A$244,$A7,'Piano mese per mese'!$E$5:$E$244,"&lt;="&amp;(Commesse!$C$7+30*Y$5))-SUMIFS('Piano mese per mese'!$F$5:$F$244,'Piano mese per mese'!$A$5:$A$244,$A7,'Piano mese per mese'!$G$5:$G$244,"&lt;="&amp;(Commesse!$C$7+30*Y$5)))</f>
        <v/>
      </c>
      <c r="Z7" s="23">
        <f>IF(Commesse!$D$7="","",SUMIFS('Piano mese per mese'!$H$5:$H$244,'Piano mese per mese'!$A$5:$A$244,$A7,'Piano mese per mese'!$J$5:$J$244,"&lt;="&amp;(Commesse!$C$7+30*Z$5))+IF(Commesse!$X$7&lt;=(Commesse!$C$7+30*Z$5),Commesse!$W$7,0)-SUMIFS('Piano mese per mese'!$D$5:$D$244,'Piano mese per mese'!$A$5:$A$244,$A7,'Piano mese per mese'!$E$5:$E$244,"&lt;="&amp;(Commesse!$C$7+30*Z$5))-SUMIFS('Piano mese per mese'!$F$5:$F$244,'Piano mese per mese'!$A$5:$A$244,$A7,'Piano mese per mese'!$G$5:$G$244,"&lt;="&amp;(Commesse!$C$7+30*Z$5)))</f>
        <v/>
      </c>
      <c r="AA7" s="23">
        <f>IF(Commesse!$D$7="","",SUMIFS('Piano mese per mese'!$H$5:$H$244,'Piano mese per mese'!$A$5:$A$244,$A7,'Piano mese per mese'!$J$5:$J$244,"&lt;="&amp;(Commesse!$C$7+30*AA$5))+IF(Commesse!$X$7&lt;=(Commesse!$C$7+30*AA$5),Commesse!$W$7,0)-SUMIFS('Piano mese per mese'!$D$5:$D$244,'Piano mese per mese'!$A$5:$A$244,$A7,'Piano mese per mese'!$E$5:$E$244,"&lt;="&amp;(Commesse!$C$7+30*AA$5))-SUMIFS('Piano mese per mese'!$F$5:$F$244,'Piano mese per mese'!$A$5:$A$244,$A7,'Piano mese per mese'!$G$5:$G$244,"&lt;="&amp;(Commesse!$C$7+30*AA$5)))</f>
        <v/>
      </c>
      <c r="AB7" s="23">
        <f>IF(Commesse!$D$7="","",SUMIFS('Piano mese per mese'!$H$5:$H$244,'Piano mese per mese'!$A$5:$A$244,$A7,'Piano mese per mese'!$J$5:$J$244,"&lt;="&amp;(Commesse!$C$7+30*AB$5))+IF(Commesse!$X$7&lt;=(Commesse!$C$7+30*AB$5),Commesse!$W$7,0)-SUMIFS('Piano mese per mese'!$D$5:$D$244,'Piano mese per mese'!$A$5:$A$244,$A7,'Piano mese per mese'!$E$5:$E$244,"&lt;="&amp;(Commesse!$C$7+30*AB$5))-SUMIFS('Piano mese per mese'!$F$5:$F$244,'Piano mese per mese'!$A$5:$A$244,$A7,'Piano mese per mese'!$G$5:$G$244,"&lt;="&amp;(Commesse!$C$7+30*AB$5)))</f>
        <v/>
      </c>
      <c r="AC7" s="23">
        <f>IF(Commesse!$D$7="","",SUMIFS('Piano mese per mese'!$H$5:$H$244,'Piano mese per mese'!$A$5:$A$244,$A7,'Piano mese per mese'!$J$5:$J$244,"&lt;="&amp;(Commesse!$C$7+30*AC$5))+IF(Commesse!$X$7&lt;=(Commesse!$C$7+30*AC$5),Commesse!$W$7,0)-SUMIFS('Piano mese per mese'!$D$5:$D$244,'Piano mese per mese'!$A$5:$A$244,$A7,'Piano mese per mese'!$E$5:$E$244,"&lt;="&amp;(Commesse!$C$7+30*AC$5))-SUMIFS('Piano mese per mese'!$F$5:$F$244,'Piano mese per mese'!$A$5:$A$244,$A7,'Piano mese per mese'!$G$5:$G$244,"&lt;="&amp;(Commesse!$C$7+30*AC$5)))</f>
        <v/>
      </c>
      <c r="AD7" s="23">
        <f>IF(Commesse!$D$7="","",SUMIFS('Piano mese per mese'!$H$5:$H$244,'Piano mese per mese'!$A$5:$A$244,$A7,'Piano mese per mese'!$J$5:$J$244,"&lt;="&amp;(Commesse!$C$7+30*AD$5))+IF(Commesse!$X$7&lt;=(Commesse!$C$7+30*AD$5),Commesse!$W$7,0)-SUMIFS('Piano mese per mese'!$D$5:$D$244,'Piano mese per mese'!$A$5:$A$244,$A7,'Piano mese per mese'!$E$5:$E$244,"&lt;="&amp;(Commesse!$C$7+30*AD$5))-SUMIFS('Piano mese per mese'!$F$5:$F$244,'Piano mese per mese'!$A$5:$A$244,$A7,'Piano mese per mese'!$G$5:$G$244,"&lt;="&amp;(Commesse!$C$7+30*AD$5)))</f>
        <v/>
      </c>
      <c r="AE7" s="23">
        <f>IF(Commesse!$D$7="","",SUMIFS('Piano mese per mese'!$H$5:$H$244,'Piano mese per mese'!$A$5:$A$244,$A7,'Piano mese per mese'!$J$5:$J$244,"&lt;="&amp;(Commesse!$C$7+30*AE$5))+IF(Commesse!$X$7&lt;=(Commesse!$C$7+30*AE$5),Commesse!$W$7,0)-SUMIFS('Piano mese per mese'!$D$5:$D$244,'Piano mese per mese'!$A$5:$A$244,$A7,'Piano mese per mese'!$E$5:$E$244,"&lt;="&amp;(Commesse!$C$7+30*AE$5))-SUMIFS('Piano mese per mese'!$F$5:$F$244,'Piano mese per mese'!$A$5:$A$244,$A7,'Piano mese per mese'!$G$5:$G$244,"&lt;="&amp;(Commesse!$C$7+30*AE$5)))</f>
        <v/>
      </c>
      <c r="AF7" s="23">
        <f>IF(Commesse!$D$7="","",SUMIFS('Piano mese per mese'!$H$5:$H$244,'Piano mese per mese'!$A$5:$A$244,$A7,'Piano mese per mese'!$J$5:$J$244,"&lt;="&amp;(Commesse!$C$7+30*AF$5))+IF(Commesse!$X$7&lt;=(Commesse!$C$7+30*AF$5),Commesse!$W$7,0)-SUMIFS('Piano mese per mese'!$D$5:$D$244,'Piano mese per mese'!$A$5:$A$244,$A7,'Piano mese per mese'!$E$5:$E$244,"&lt;="&amp;(Commesse!$C$7+30*AF$5))-SUMIFS('Piano mese per mese'!$F$5:$F$244,'Piano mese per mese'!$A$5:$A$244,$A7,'Piano mese per mese'!$G$5:$G$244,"&lt;="&amp;(Commesse!$C$7+30*AF$5)))</f>
        <v/>
      </c>
      <c r="AG7" s="23">
        <f>IF(Commesse!$D$7="","",SUMIFS('Piano mese per mese'!$H$5:$H$244,'Piano mese per mese'!$A$5:$A$244,$A7,'Piano mese per mese'!$J$5:$J$244,"&lt;="&amp;(Commesse!$C$7+30*AG$5))+IF(Commesse!$X$7&lt;=(Commesse!$C$7+30*AG$5),Commesse!$W$7,0)-SUMIFS('Piano mese per mese'!$D$5:$D$244,'Piano mese per mese'!$A$5:$A$244,$A7,'Piano mese per mese'!$E$5:$E$244,"&lt;="&amp;(Commesse!$C$7+30*AG$5))-SUMIFS('Piano mese per mese'!$F$5:$F$244,'Piano mese per mese'!$A$5:$A$244,$A7,'Piano mese per mese'!$G$5:$G$244,"&lt;="&amp;(Commesse!$C$7+30*AG$5)))</f>
        <v/>
      </c>
      <c r="AH7" s="23">
        <f>IF(Commesse!$D$7="","",SUMIFS('Piano mese per mese'!$H$5:$H$244,'Piano mese per mese'!$A$5:$A$244,$A7,'Piano mese per mese'!$J$5:$J$244,"&lt;="&amp;(Commesse!$C$7+30*AH$5))+IF(Commesse!$X$7&lt;=(Commesse!$C$7+30*AH$5),Commesse!$W$7,0)-SUMIFS('Piano mese per mese'!$D$5:$D$244,'Piano mese per mese'!$A$5:$A$244,$A7,'Piano mese per mese'!$E$5:$E$244,"&lt;="&amp;(Commesse!$C$7+30*AH$5))-SUMIFS('Piano mese per mese'!$F$5:$F$244,'Piano mese per mese'!$A$5:$A$244,$A7,'Piano mese per mese'!$G$5:$G$244,"&lt;="&amp;(Commesse!$C$7+30*AH$5)))</f>
        <v/>
      </c>
      <c r="AI7" s="23">
        <f>IF(Commesse!$D$7="","",SUMIFS('Piano mese per mese'!$H$5:$H$244,'Piano mese per mese'!$A$5:$A$244,$A7,'Piano mese per mese'!$J$5:$J$244,"&lt;="&amp;(Commesse!$C$7+30*AI$5))+IF(Commesse!$X$7&lt;=(Commesse!$C$7+30*AI$5),Commesse!$W$7,0)-SUMIFS('Piano mese per mese'!$D$5:$D$244,'Piano mese per mese'!$A$5:$A$244,$A7,'Piano mese per mese'!$E$5:$E$244,"&lt;="&amp;(Commesse!$C$7+30*AI$5))-SUMIFS('Piano mese per mese'!$F$5:$F$244,'Piano mese per mese'!$A$5:$A$244,$A7,'Piano mese per mese'!$G$5:$G$244,"&lt;="&amp;(Commesse!$C$7+30*AI$5)))</f>
        <v/>
      </c>
      <c r="AJ7" s="23">
        <f>IF(Commesse!$D$7="","",SUMIFS('Piano mese per mese'!$H$5:$H$244,'Piano mese per mese'!$A$5:$A$244,$A7,'Piano mese per mese'!$J$5:$J$244,"&lt;="&amp;(Commesse!$C$7+30*AJ$5))+IF(Commesse!$X$7&lt;=(Commesse!$C$7+30*AJ$5),Commesse!$W$7,0)-SUMIFS('Piano mese per mese'!$D$5:$D$244,'Piano mese per mese'!$A$5:$A$244,$A7,'Piano mese per mese'!$E$5:$E$244,"&lt;="&amp;(Commesse!$C$7+30*AJ$5))-SUMIFS('Piano mese per mese'!$F$5:$F$244,'Piano mese per mese'!$A$5:$A$244,$A7,'Piano mese per mese'!$G$5:$G$244,"&lt;="&amp;(Commesse!$C$7+30*AJ$5)))</f>
        <v/>
      </c>
      <c r="AK7" s="23">
        <f>IF(Commesse!$D$7="","",SUMIFS('Piano mese per mese'!$H$5:$H$244,'Piano mese per mese'!$A$5:$A$244,$A7,'Piano mese per mese'!$J$5:$J$244,"&lt;="&amp;(Commesse!$C$7+30*AK$5))+IF(Commesse!$X$7&lt;=(Commesse!$C$7+30*AK$5),Commesse!$W$7,0)-SUMIFS('Piano mese per mese'!$D$5:$D$244,'Piano mese per mese'!$A$5:$A$244,$A7,'Piano mese per mese'!$E$5:$E$244,"&lt;="&amp;(Commesse!$C$7+30*AK$5))-SUMIFS('Piano mese per mese'!$F$5:$F$244,'Piano mese per mese'!$A$5:$A$244,$A7,'Piano mese per mese'!$G$5:$G$244,"&lt;="&amp;(Commesse!$C$7+30*AK$5)))</f>
        <v/>
      </c>
      <c r="AL7" s="23">
        <f>IF(Commesse!$D$7="","",SUMIFS('Piano mese per mese'!$H$5:$H$244,'Piano mese per mese'!$A$5:$A$244,$A7,'Piano mese per mese'!$J$5:$J$244,"&lt;="&amp;(Commesse!$C$7+30*AL$5))+IF(Commesse!$X$7&lt;=(Commesse!$C$7+30*AL$5),Commesse!$W$7,0)-SUMIFS('Piano mese per mese'!$D$5:$D$244,'Piano mese per mese'!$A$5:$A$244,$A7,'Piano mese per mese'!$E$5:$E$244,"&lt;="&amp;(Commesse!$C$7+30*AL$5))-SUMIFS('Piano mese per mese'!$F$5:$F$244,'Piano mese per mese'!$A$5:$A$244,$A7,'Piano mese per mese'!$G$5:$G$244,"&lt;="&amp;(Commesse!$C$7+30*AL$5)))</f>
        <v/>
      </c>
    </row>
    <row r="8">
      <c r="A8" t="n">
        <v>3</v>
      </c>
      <c r="B8">
        <f>IF(Commesse!$D$8="","",Commesse!$B$8)</f>
        <v/>
      </c>
      <c r="C8" s="23">
        <f>IF(Commesse!$D$8="","",SUMIFS('Piano mese per mese'!$H$5:$H$244,'Piano mese per mese'!$A$5:$A$244,$A8,'Piano mese per mese'!$J$5:$J$244,"&lt;="&amp;(Commesse!$C$8+30*C$5))+IF(Commesse!$X$8&lt;=(Commesse!$C$8+30*C$5),Commesse!$W$8,0)-SUMIFS('Piano mese per mese'!$D$5:$D$244,'Piano mese per mese'!$A$5:$A$244,$A8,'Piano mese per mese'!$E$5:$E$244,"&lt;="&amp;(Commesse!$C$8+30*C$5))-SUMIFS('Piano mese per mese'!$F$5:$F$244,'Piano mese per mese'!$A$5:$A$244,$A8,'Piano mese per mese'!$G$5:$G$244,"&lt;="&amp;(Commesse!$C$8+30*C$5)))</f>
        <v/>
      </c>
      <c r="D8" s="23">
        <f>IF(Commesse!$D$8="","",SUMIFS('Piano mese per mese'!$H$5:$H$244,'Piano mese per mese'!$A$5:$A$244,$A8,'Piano mese per mese'!$J$5:$J$244,"&lt;="&amp;(Commesse!$C$8+30*D$5))+IF(Commesse!$X$8&lt;=(Commesse!$C$8+30*D$5),Commesse!$W$8,0)-SUMIFS('Piano mese per mese'!$D$5:$D$244,'Piano mese per mese'!$A$5:$A$244,$A8,'Piano mese per mese'!$E$5:$E$244,"&lt;="&amp;(Commesse!$C$8+30*D$5))-SUMIFS('Piano mese per mese'!$F$5:$F$244,'Piano mese per mese'!$A$5:$A$244,$A8,'Piano mese per mese'!$G$5:$G$244,"&lt;="&amp;(Commesse!$C$8+30*D$5)))</f>
        <v/>
      </c>
      <c r="E8" s="23">
        <f>IF(Commesse!$D$8="","",SUMIFS('Piano mese per mese'!$H$5:$H$244,'Piano mese per mese'!$A$5:$A$244,$A8,'Piano mese per mese'!$J$5:$J$244,"&lt;="&amp;(Commesse!$C$8+30*E$5))+IF(Commesse!$X$8&lt;=(Commesse!$C$8+30*E$5),Commesse!$W$8,0)-SUMIFS('Piano mese per mese'!$D$5:$D$244,'Piano mese per mese'!$A$5:$A$244,$A8,'Piano mese per mese'!$E$5:$E$244,"&lt;="&amp;(Commesse!$C$8+30*E$5))-SUMIFS('Piano mese per mese'!$F$5:$F$244,'Piano mese per mese'!$A$5:$A$244,$A8,'Piano mese per mese'!$G$5:$G$244,"&lt;="&amp;(Commesse!$C$8+30*E$5)))</f>
        <v/>
      </c>
      <c r="F8" s="23">
        <f>IF(Commesse!$D$8="","",SUMIFS('Piano mese per mese'!$H$5:$H$244,'Piano mese per mese'!$A$5:$A$244,$A8,'Piano mese per mese'!$J$5:$J$244,"&lt;="&amp;(Commesse!$C$8+30*F$5))+IF(Commesse!$X$8&lt;=(Commesse!$C$8+30*F$5),Commesse!$W$8,0)-SUMIFS('Piano mese per mese'!$D$5:$D$244,'Piano mese per mese'!$A$5:$A$244,$A8,'Piano mese per mese'!$E$5:$E$244,"&lt;="&amp;(Commesse!$C$8+30*F$5))-SUMIFS('Piano mese per mese'!$F$5:$F$244,'Piano mese per mese'!$A$5:$A$244,$A8,'Piano mese per mese'!$G$5:$G$244,"&lt;="&amp;(Commesse!$C$8+30*F$5)))</f>
        <v/>
      </c>
      <c r="G8" s="23">
        <f>IF(Commesse!$D$8="","",SUMIFS('Piano mese per mese'!$H$5:$H$244,'Piano mese per mese'!$A$5:$A$244,$A8,'Piano mese per mese'!$J$5:$J$244,"&lt;="&amp;(Commesse!$C$8+30*G$5))+IF(Commesse!$X$8&lt;=(Commesse!$C$8+30*G$5),Commesse!$W$8,0)-SUMIFS('Piano mese per mese'!$D$5:$D$244,'Piano mese per mese'!$A$5:$A$244,$A8,'Piano mese per mese'!$E$5:$E$244,"&lt;="&amp;(Commesse!$C$8+30*G$5))-SUMIFS('Piano mese per mese'!$F$5:$F$244,'Piano mese per mese'!$A$5:$A$244,$A8,'Piano mese per mese'!$G$5:$G$244,"&lt;="&amp;(Commesse!$C$8+30*G$5)))</f>
        <v/>
      </c>
      <c r="H8" s="23">
        <f>IF(Commesse!$D$8="","",SUMIFS('Piano mese per mese'!$H$5:$H$244,'Piano mese per mese'!$A$5:$A$244,$A8,'Piano mese per mese'!$J$5:$J$244,"&lt;="&amp;(Commesse!$C$8+30*H$5))+IF(Commesse!$X$8&lt;=(Commesse!$C$8+30*H$5),Commesse!$W$8,0)-SUMIFS('Piano mese per mese'!$D$5:$D$244,'Piano mese per mese'!$A$5:$A$244,$A8,'Piano mese per mese'!$E$5:$E$244,"&lt;="&amp;(Commesse!$C$8+30*H$5))-SUMIFS('Piano mese per mese'!$F$5:$F$244,'Piano mese per mese'!$A$5:$A$244,$A8,'Piano mese per mese'!$G$5:$G$244,"&lt;="&amp;(Commesse!$C$8+30*H$5)))</f>
        <v/>
      </c>
      <c r="I8" s="23">
        <f>IF(Commesse!$D$8="","",SUMIFS('Piano mese per mese'!$H$5:$H$244,'Piano mese per mese'!$A$5:$A$244,$A8,'Piano mese per mese'!$J$5:$J$244,"&lt;="&amp;(Commesse!$C$8+30*I$5))+IF(Commesse!$X$8&lt;=(Commesse!$C$8+30*I$5),Commesse!$W$8,0)-SUMIFS('Piano mese per mese'!$D$5:$D$244,'Piano mese per mese'!$A$5:$A$244,$A8,'Piano mese per mese'!$E$5:$E$244,"&lt;="&amp;(Commesse!$C$8+30*I$5))-SUMIFS('Piano mese per mese'!$F$5:$F$244,'Piano mese per mese'!$A$5:$A$244,$A8,'Piano mese per mese'!$G$5:$G$244,"&lt;="&amp;(Commesse!$C$8+30*I$5)))</f>
        <v/>
      </c>
      <c r="J8" s="23">
        <f>IF(Commesse!$D$8="","",SUMIFS('Piano mese per mese'!$H$5:$H$244,'Piano mese per mese'!$A$5:$A$244,$A8,'Piano mese per mese'!$J$5:$J$244,"&lt;="&amp;(Commesse!$C$8+30*J$5))+IF(Commesse!$X$8&lt;=(Commesse!$C$8+30*J$5),Commesse!$W$8,0)-SUMIFS('Piano mese per mese'!$D$5:$D$244,'Piano mese per mese'!$A$5:$A$244,$A8,'Piano mese per mese'!$E$5:$E$244,"&lt;="&amp;(Commesse!$C$8+30*J$5))-SUMIFS('Piano mese per mese'!$F$5:$F$244,'Piano mese per mese'!$A$5:$A$244,$A8,'Piano mese per mese'!$G$5:$G$244,"&lt;="&amp;(Commesse!$C$8+30*J$5)))</f>
        <v/>
      </c>
      <c r="K8" s="23">
        <f>IF(Commesse!$D$8="","",SUMIFS('Piano mese per mese'!$H$5:$H$244,'Piano mese per mese'!$A$5:$A$244,$A8,'Piano mese per mese'!$J$5:$J$244,"&lt;="&amp;(Commesse!$C$8+30*K$5))+IF(Commesse!$X$8&lt;=(Commesse!$C$8+30*K$5),Commesse!$W$8,0)-SUMIFS('Piano mese per mese'!$D$5:$D$244,'Piano mese per mese'!$A$5:$A$244,$A8,'Piano mese per mese'!$E$5:$E$244,"&lt;="&amp;(Commesse!$C$8+30*K$5))-SUMIFS('Piano mese per mese'!$F$5:$F$244,'Piano mese per mese'!$A$5:$A$244,$A8,'Piano mese per mese'!$G$5:$G$244,"&lt;="&amp;(Commesse!$C$8+30*K$5)))</f>
        <v/>
      </c>
      <c r="L8" s="23">
        <f>IF(Commesse!$D$8="","",SUMIFS('Piano mese per mese'!$H$5:$H$244,'Piano mese per mese'!$A$5:$A$244,$A8,'Piano mese per mese'!$J$5:$J$244,"&lt;="&amp;(Commesse!$C$8+30*L$5))+IF(Commesse!$X$8&lt;=(Commesse!$C$8+30*L$5),Commesse!$W$8,0)-SUMIFS('Piano mese per mese'!$D$5:$D$244,'Piano mese per mese'!$A$5:$A$244,$A8,'Piano mese per mese'!$E$5:$E$244,"&lt;="&amp;(Commesse!$C$8+30*L$5))-SUMIFS('Piano mese per mese'!$F$5:$F$244,'Piano mese per mese'!$A$5:$A$244,$A8,'Piano mese per mese'!$G$5:$G$244,"&lt;="&amp;(Commesse!$C$8+30*L$5)))</f>
        <v/>
      </c>
      <c r="M8" s="23">
        <f>IF(Commesse!$D$8="","",SUMIFS('Piano mese per mese'!$H$5:$H$244,'Piano mese per mese'!$A$5:$A$244,$A8,'Piano mese per mese'!$J$5:$J$244,"&lt;="&amp;(Commesse!$C$8+30*M$5))+IF(Commesse!$X$8&lt;=(Commesse!$C$8+30*M$5),Commesse!$W$8,0)-SUMIFS('Piano mese per mese'!$D$5:$D$244,'Piano mese per mese'!$A$5:$A$244,$A8,'Piano mese per mese'!$E$5:$E$244,"&lt;="&amp;(Commesse!$C$8+30*M$5))-SUMIFS('Piano mese per mese'!$F$5:$F$244,'Piano mese per mese'!$A$5:$A$244,$A8,'Piano mese per mese'!$G$5:$G$244,"&lt;="&amp;(Commesse!$C$8+30*M$5)))</f>
        <v/>
      </c>
      <c r="N8" s="23">
        <f>IF(Commesse!$D$8="","",SUMIFS('Piano mese per mese'!$H$5:$H$244,'Piano mese per mese'!$A$5:$A$244,$A8,'Piano mese per mese'!$J$5:$J$244,"&lt;="&amp;(Commesse!$C$8+30*N$5))+IF(Commesse!$X$8&lt;=(Commesse!$C$8+30*N$5),Commesse!$W$8,0)-SUMIFS('Piano mese per mese'!$D$5:$D$244,'Piano mese per mese'!$A$5:$A$244,$A8,'Piano mese per mese'!$E$5:$E$244,"&lt;="&amp;(Commesse!$C$8+30*N$5))-SUMIFS('Piano mese per mese'!$F$5:$F$244,'Piano mese per mese'!$A$5:$A$244,$A8,'Piano mese per mese'!$G$5:$G$244,"&lt;="&amp;(Commesse!$C$8+30*N$5)))</f>
        <v/>
      </c>
      <c r="O8" s="23">
        <f>IF(Commesse!$D$8="","",SUMIFS('Piano mese per mese'!$H$5:$H$244,'Piano mese per mese'!$A$5:$A$244,$A8,'Piano mese per mese'!$J$5:$J$244,"&lt;="&amp;(Commesse!$C$8+30*O$5))+IF(Commesse!$X$8&lt;=(Commesse!$C$8+30*O$5),Commesse!$W$8,0)-SUMIFS('Piano mese per mese'!$D$5:$D$244,'Piano mese per mese'!$A$5:$A$244,$A8,'Piano mese per mese'!$E$5:$E$244,"&lt;="&amp;(Commesse!$C$8+30*O$5))-SUMIFS('Piano mese per mese'!$F$5:$F$244,'Piano mese per mese'!$A$5:$A$244,$A8,'Piano mese per mese'!$G$5:$G$244,"&lt;="&amp;(Commesse!$C$8+30*O$5)))</f>
        <v/>
      </c>
      <c r="P8" s="23">
        <f>IF(Commesse!$D$8="","",SUMIFS('Piano mese per mese'!$H$5:$H$244,'Piano mese per mese'!$A$5:$A$244,$A8,'Piano mese per mese'!$J$5:$J$244,"&lt;="&amp;(Commesse!$C$8+30*P$5))+IF(Commesse!$X$8&lt;=(Commesse!$C$8+30*P$5),Commesse!$W$8,0)-SUMIFS('Piano mese per mese'!$D$5:$D$244,'Piano mese per mese'!$A$5:$A$244,$A8,'Piano mese per mese'!$E$5:$E$244,"&lt;="&amp;(Commesse!$C$8+30*P$5))-SUMIFS('Piano mese per mese'!$F$5:$F$244,'Piano mese per mese'!$A$5:$A$244,$A8,'Piano mese per mese'!$G$5:$G$244,"&lt;="&amp;(Commesse!$C$8+30*P$5)))</f>
        <v/>
      </c>
      <c r="Q8" s="23">
        <f>IF(Commesse!$D$8="","",SUMIFS('Piano mese per mese'!$H$5:$H$244,'Piano mese per mese'!$A$5:$A$244,$A8,'Piano mese per mese'!$J$5:$J$244,"&lt;="&amp;(Commesse!$C$8+30*Q$5))+IF(Commesse!$X$8&lt;=(Commesse!$C$8+30*Q$5),Commesse!$W$8,0)-SUMIFS('Piano mese per mese'!$D$5:$D$244,'Piano mese per mese'!$A$5:$A$244,$A8,'Piano mese per mese'!$E$5:$E$244,"&lt;="&amp;(Commesse!$C$8+30*Q$5))-SUMIFS('Piano mese per mese'!$F$5:$F$244,'Piano mese per mese'!$A$5:$A$244,$A8,'Piano mese per mese'!$G$5:$G$244,"&lt;="&amp;(Commesse!$C$8+30*Q$5)))</f>
        <v/>
      </c>
      <c r="R8" s="23">
        <f>IF(Commesse!$D$8="","",SUMIFS('Piano mese per mese'!$H$5:$H$244,'Piano mese per mese'!$A$5:$A$244,$A8,'Piano mese per mese'!$J$5:$J$244,"&lt;="&amp;(Commesse!$C$8+30*R$5))+IF(Commesse!$X$8&lt;=(Commesse!$C$8+30*R$5),Commesse!$W$8,0)-SUMIFS('Piano mese per mese'!$D$5:$D$244,'Piano mese per mese'!$A$5:$A$244,$A8,'Piano mese per mese'!$E$5:$E$244,"&lt;="&amp;(Commesse!$C$8+30*R$5))-SUMIFS('Piano mese per mese'!$F$5:$F$244,'Piano mese per mese'!$A$5:$A$244,$A8,'Piano mese per mese'!$G$5:$G$244,"&lt;="&amp;(Commesse!$C$8+30*R$5)))</f>
        <v/>
      </c>
      <c r="S8" s="23">
        <f>IF(Commesse!$D$8="","",SUMIFS('Piano mese per mese'!$H$5:$H$244,'Piano mese per mese'!$A$5:$A$244,$A8,'Piano mese per mese'!$J$5:$J$244,"&lt;="&amp;(Commesse!$C$8+30*S$5))+IF(Commesse!$X$8&lt;=(Commesse!$C$8+30*S$5),Commesse!$W$8,0)-SUMIFS('Piano mese per mese'!$D$5:$D$244,'Piano mese per mese'!$A$5:$A$244,$A8,'Piano mese per mese'!$E$5:$E$244,"&lt;="&amp;(Commesse!$C$8+30*S$5))-SUMIFS('Piano mese per mese'!$F$5:$F$244,'Piano mese per mese'!$A$5:$A$244,$A8,'Piano mese per mese'!$G$5:$G$244,"&lt;="&amp;(Commesse!$C$8+30*S$5)))</f>
        <v/>
      </c>
      <c r="T8" s="23">
        <f>IF(Commesse!$D$8="","",SUMIFS('Piano mese per mese'!$H$5:$H$244,'Piano mese per mese'!$A$5:$A$244,$A8,'Piano mese per mese'!$J$5:$J$244,"&lt;="&amp;(Commesse!$C$8+30*T$5))+IF(Commesse!$X$8&lt;=(Commesse!$C$8+30*T$5),Commesse!$W$8,0)-SUMIFS('Piano mese per mese'!$D$5:$D$244,'Piano mese per mese'!$A$5:$A$244,$A8,'Piano mese per mese'!$E$5:$E$244,"&lt;="&amp;(Commesse!$C$8+30*T$5))-SUMIFS('Piano mese per mese'!$F$5:$F$244,'Piano mese per mese'!$A$5:$A$244,$A8,'Piano mese per mese'!$G$5:$G$244,"&lt;="&amp;(Commesse!$C$8+30*T$5)))</f>
        <v/>
      </c>
      <c r="U8" s="23">
        <f>IF(Commesse!$D$8="","",SUMIFS('Piano mese per mese'!$H$5:$H$244,'Piano mese per mese'!$A$5:$A$244,$A8,'Piano mese per mese'!$J$5:$J$244,"&lt;="&amp;(Commesse!$C$8+30*U$5))+IF(Commesse!$X$8&lt;=(Commesse!$C$8+30*U$5),Commesse!$W$8,0)-SUMIFS('Piano mese per mese'!$D$5:$D$244,'Piano mese per mese'!$A$5:$A$244,$A8,'Piano mese per mese'!$E$5:$E$244,"&lt;="&amp;(Commesse!$C$8+30*U$5))-SUMIFS('Piano mese per mese'!$F$5:$F$244,'Piano mese per mese'!$A$5:$A$244,$A8,'Piano mese per mese'!$G$5:$G$244,"&lt;="&amp;(Commesse!$C$8+30*U$5)))</f>
        <v/>
      </c>
      <c r="V8" s="23">
        <f>IF(Commesse!$D$8="","",SUMIFS('Piano mese per mese'!$H$5:$H$244,'Piano mese per mese'!$A$5:$A$244,$A8,'Piano mese per mese'!$J$5:$J$244,"&lt;="&amp;(Commesse!$C$8+30*V$5))+IF(Commesse!$X$8&lt;=(Commesse!$C$8+30*V$5),Commesse!$W$8,0)-SUMIFS('Piano mese per mese'!$D$5:$D$244,'Piano mese per mese'!$A$5:$A$244,$A8,'Piano mese per mese'!$E$5:$E$244,"&lt;="&amp;(Commesse!$C$8+30*V$5))-SUMIFS('Piano mese per mese'!$F$5:$F$244,'Piano mese per mese'!$A$5:$A$244,$A8,'Piano mese per mese'!$G$5:$G$244,"&lt;="&amp;(Commesse!$C$8+30*V$5)))</f>
        <v/>
      </c>
      <c r="W8" s="23">
        <f>IF(Commesse!$D$8="","",SUMIFS('Piano mese per mese'!$H$5:$H$244,'Piano mese per mese'!$A$5:$A$244,$A8,'Piano mese per mese'!$J$5:$J$244,"&lt;="&amp;(Commesse!$C$8+30*W$5))+IF(Commesse!$X$8&lt;=(Commesse!$C$8+30*W$5),Commesse!$W$8,0)-SUMIFS('Piano mese per mese'!$D$5:$D$244,'Piano mese per mese'!$A$5:$A$244,$A8,'Piano mese per mese'!$E$5:$E$244,"&lt;="&amp;(Commesse!$C$8+30*W$5))-SUMIFS('Piano mese per mese'!$F$5:$F$244,'Piano mese per mese'!$A$5:$A$244,$A8,'Piano mese per mese'!$G$5:$G$244,"&lt;="&amp;(Commesse!$C$8+30*W$5)))</f>
        <v/>
      </c>
      <c r="X8" s="23">
        <f>IF(Commesse!$D$8="","",SUMIFS('Piano mese per mese'!$H$5:$H$244,'Piano mese per mese'!$A$5:$A$244,$A8,'Piano mese per mese'!$J$5:$J$244,"&lt;="&amp;(Commesse!$C$8+30*X$5))+IF(Commesse!$X$8&lt;=(Commesse!$C$8+30*X$5),Commesse!$W$8,0)-SUMIFS('Piano mese per mese'!$D$5:$D$244,'Piano mese per mese'!$A$5:$A$244,$A8,'Piano mese per mese'!$E$5:$E$244,"&lt;="&amp;(Commesse!$C$8+30*X$5))-SUMIFS('Piano mese per mese'!$F$5:$F$244,'Piano mese per mese'!$A$5:$A$244,$A8,'Piano mese per mese'!$G$5:$G$244,"&lt;="&amp;(Commesse!$C$8+30*X$5)))</f>
        <v/>
      </c>
      <c r="Y8" s="23">
        <f>IF(Commesse!$D$8="","",SUMIFS('Piano mese per mese'!$H$5:$H$244,'Piano mese per mese'!$A$5:$A$244,$A8,'Piano mese per mese'!$J$5:$J$244,"&lt;="&amp;(Commesse!$C$8+30*Y$5))+IF(Commesse!$X$8&lt;=(Commesse!$C$8+30*Y$5),Commesse!$W$8,0)-SUMIFS('Piano mese per mese'!$D$5:$D$244,'Piano mese per mese'!$A$5:$A$244,$A8,'Piano mese per mese'!$E$5:$E$244,"&lt;="&amp;(Commesse!$C$8+30*Y$5))-SUMIFS('Piano mese per mese'!$F$5:$F$244,'Piano mese per mese'!$A$5:$A$244,$A8,'Piano mese per mese'!$G$5:$G$244,"&lt;="&amp;(Commesse!$C$8+30*Y$5)))</f>
        <v/>
      </c>
      <c r="Z8" s="23">
        <f>IF(Commesse!$D$8="","",SUMIFS('Piano mese per mese'!$H$5:$H$244,'Piano mese per mese'!$A$5:$A$244,$A8,'Piano mese per mese'!$J$5:$J$244,"&lt;="&amp;(Commesse!$C$8+30*Z$5))+IF(Commesse!$X$8&lt;=(Commesse!$C$8+30*Z$5),Commesse!$W$8,0)-SUMIFS('Piano mese per mese'!$D$5:$D$244,'Piano mese per mese'!$A$5:$A$244,$A8,'Piano mese per mese'!$E$5:$E$244,"&lt;="&amp;(Commesse!$C$8+30*Z$5))-SUMIFS('Piano mese per mese'!$F$5:$F$244,'Piano mese per mese'!$A$5:$A$244,$A8,'Piano mese per mese'!$G$5:$G$244,"&lt;="&amp;(Commesse!$C$8+30*Z$5)))</f>
        <v/>
      </c>
      <c r="AA8" s="23">
        <f>IF(Commesse!$D$8="","",SUMIFS('Piano mese per mese'!$H$5:$H$244,'Piano mese per mese'!$A$5:$A$244,$A8,'Piano mese per mese'!$J$5:$J$244,"&lt;="&amp;(Commesse!$C$8+30*AA$5))+IF(Commesse!$X$8&lt;=(Commesse!$C$8+30*AA$5),Commesse!$W$8,0)-SUMIFS('Piano mese per mese'!$D$5:$D$244,'Piano mese per mese'!$A$5:$A$244,$A8,'Piano mese per mese'!$E$5:$E$244,"&lt;="&amp;(Commesse!$C$8+30*AA$5))-SUMIFS('Piano mese per mese'!$F$5:$F$244,'Piano mese per mese'!$A$5:$A$244,$A8,'Piano mese per mese'!$G$5:$G$244,"&lt;="&amp;(Commesse!$C$8+30*AA$5)))</f>
        <v/>
      </c>
      <c r="AB8" s="23">
        <f>IF(Commesse!$D$8="","",SUMIFS('Piano mese per mese'!$H$5:$H$244,'Piano mese per mese'!$A$5:$A$244,$A8,'Piano mese per mese'!$J$5:$J$244,"&lt;="&amp;(Commesse!$C$8+30*AB$5))+IF(Commesse!$X$8&lt;=(Commesse!$C$8+30*AB$5),Commesse!$W$8,0)-SUMIFS('Piano mese per mese'!$D$5:$D$244,'Piano mese per mese'!$A$5:$A$244,$A8,'Piano mese per mese'!$E$5:$E$244,"&lt;="&amp;(Commesse!$C$8+30*AB$5))-SUMIFS('Piano mese per mese'!$F$5:$F$244,'Piano mese per mese'!$A$5:$A$244,$A8,'Piano mese per mese'!$G$5:$G$244,"&lt;="&amp;(Commesse!$C$8+30*AB$5)))</f>
        <v/>
      </c>
      <c r="AC8" s="23">
        <f>IF(Commesse!$D$8="","",SUMIFS('Piano mese per mese'!$H$5:$H$244,'Piano mese per mese'!$A$5:$A$244,$A8,'Piano mese per mese'!$J$5:$J$244,"&lt;="&amp;(Commesse!$C$8+30*AC$5))+IF(Commesse!$X$8&lt;=(Commesse!$C$8+30*AC$5),Commesse!$W$8,0)-SUMIFS('Piano mese per mese'!$D$5:$D$244,'Piano mese per mese'!$A$5:$A$244,$A8,'Piano mese per mese'!$E$5:$E$244,"&lt;="&amp;(Commesse!$C$8+30*AC$5))-SUMIFS('Piano mese per mese'!$F$5:$F$244,'Piano mese per mese'!$A$5:$A$244,$A8,'Piano mese per mese'!$G$5:$G$244,"&lt;="&amp;(Commesse!$C$8+30*AC$5)))</f>
        <v/>
      </c>
      <c r="AD8" s="23">
        <f>IF(Commesse!$D$8="","",SUMIFS('Piano mese per mese'!$H$5:$H$244,'Piano mese per mese'!$A$5:$A$244,$A8,'Piano mese per mese'!$J$5:$J$244,"&lt;="&amp;(Commesse!$C$8+30*AD$5))+IF(Commesse!$X$8&lt;=(Commesse!$C$8+30*AD$5),Commesse!$W$8,0)-SUMIFS('Piano mese per mese'!$D$5:$D$244,'Piano mese per mese'!$A$5:$A$244,$A8,'Piano mese per mese'!$E$5:$E$244,"&lt;="&amp;(Commesse!$C$8+30*AD$5))-SUMIFS('Piano mese per mese'!$F$5:$F$244,'Piano mese per mese'!$A$5:$A$244,$A8,'Piano mese per mese'!$G$5:$G$244,"&lt;="&amp;(Commesse!$C$8+30*AD$5)))</f>
        <v/>
      </c>
      <c r="AE8" s="23">
        <f>IF(Commesse!$D$8="","",SUMIFS('Piano mese per mese'!$H$5:$H$244,'Piano mese per mese'!$A$5:$A$244,$A8,'Piano mese per mese'!$J$5:$J$244,"&lt;="&amp;(Commesse!$C$8+30*AE$5))+IF(Commesse!$X$8&lt;=(Commesse!$C$8+30*AE$5),Commesse!$W$8,0)-SUMIFS('Piano mese per mese'!$D$5:$D$244,'Piano mese per mese'!$A$5:$A$244,$A8,'Piano mese per mese'!$E$5:$E$244,"&lt;="&amp;(Commesse!$C$8+30*AE$5))-SUMIFS('Piano mese per mese'!$F$5:$F$244,'Piano mese per mese'!$A$5:$A$244,$A8,'Piano mese per mese'!$G$5:$G$244,"&lt;="&amp;(Commesse!$C$8+30*AE$5)))</f>
        <v/>
      </c>
      <c r="AF8" s="23">
        <f>IF(Commesse!$D$8="","",SUMIFS('Piano mese per mese'!$H$5:$H$244,'Piano mese per mese'!$A$5:$A$244,$A8,'Piano mese per mese'!$J$5:$J$244,"&lt;="&amp;(Commesse!$C$8+30*AF$5))+IF(Commesse!$X$8&lt;=(Commesse!$C$8+30*AF$5),Commesse!$W$8,0)-SUMIFS('Piano mese per mese'!$D$5:$D$244,'Piano mese per mese'!$A$5:$A$244,$A8,'Piano mese per mese'!$E$5:$E$244,"&lt;="&amp;(Commesse!$C$8+30*AF$5))-SUMIFS('Piano mese per mese'!$F$5:$F$244,'Piano mese per mese'!$A$5:$A$244,$A8,'Piano mese per mese'!$G$5:$G$244,"&lt;="&amp;(Commesse!$C$8+30*AF$5)))</f>
        <v/>
      </c>
      <c r="AG8" s="23">
        <f>IF(Commesse!$D$8="","",SUMIFS('Piano mese per mese'!$H$5:$H$244,'Piano mese per mese'!$A$5:$A$244,$A8,'Piano mese per mese'!$J$5:$J$244,"&lt;="&amp;(Commesse!$C$8+30*AG$5))+IF(Commesse!$X$8&lt;=(Commesse!$C$8+30*AG$5),Commesse!$W$8,0)-SUMIFS('Piano mese per mese'!$D$5:$D$244,'Piano mese per mese'!$A$5:$A$244,$A8,'Piano mese per mese'!$E$5:$E$244,"&lt;="&amp;(Commesse!$C$8+30*AG$5))-SUMIFS('Piano mese per mese'!$F$5:$F$244,'Piano mese per mese'!$A$5:$A$244,$A8,'Piano mese per mese'!$G$5:$G$244,"&lt;="&amp;(Commesse!$C$8+30*AG$5)))</f>
        <v/>
      </c>
      <c r="AH8" s="23">
        <f>IF(Commesse!$D$8="","",SUMIFS('Piano mese per mese'!$H$5:$H$244,'Piano mese per mese'!$A$5:$A$244,$A8,'Piano mese per mese'!$J$5:$J$244,"&lt;="&amp;(Commesse!$C$8+30*AH$5))+IF(Commesse!$X$8&lt;=(Commesse!$C$8+30*AH$5),Commesse!$W$8,0)-SUMIFS('Piano mese per mese'!$D$5:$D$244,'Piano mese per mese'!$A$5:$A$244,$A8,'Piano mese per mese'!$E$5:$E$244,"&lt;="&amp;(Commesse!$C$8+30*AH$5))-SUMIFS('Piano mese per mese'!$F$5:$F$244,'Piano mese per mese'!$A$5:$A$244,$A8,'Piano mese per mese'!$G$5:$G$244,"&lt;="&amp;(Commesse!$C$8+30*AH$5)))</f>
        <v/>
      </c>
      <c r="AI8" s="23">
        <f>IF(Commesse!$D$8="","",SUMIFS('Piano mese per mese'!$H$5:$H$244,'Piano mese per mese'!$A$5:$A$244,$A8,'Piano mese per mese'!$J$5:$J$244,"&lt;="&amp;(Commesse!$C$8+30*AI$5))+IF(Commesse!$X$8&lt;=(Commesse!$C$8+30*AI$5),Commesse!$W$8,0)-SUMIFS('Piano mese per mese'!$D$5:$D$244,'Piano mese per mese'!$A$5:$A$244,$A8,'Piano mese per mese'!$E$5:$E$244,"&lt;="&amp;(Commesse!$C$8+30*AI$5))-SUMIFS('Piano mese per mese'!$F$5:$F$244,'Piano mese per mese'!$A$5:$A$244,$A8,'Piano mese per mese'!$G$5:$G$244,"&lt;="&amp;(Commesse!$C$8+30*AI$5)))</f>
        <v/>
      </c>
      <c r="AJ8" s="23">
        <f>IF(Commesse!$D$8="","",SUMIFS('Piano mese per mese'!$H$5:$H$244,'Piano mese per mese'!$A$5:$A$244,$A8,'Piano mese per mese'!$J$5:$J$244,"&lt;="&amp;(Commesse!$C$8+30*AJ$5))+IF(Commesse!$X$8&lt;=(Commesse!$C$8+30*AJ$5),Commesse!$W$8,0)-SUMIFS('Piano mese per mese'!$D$5:$D$244,'Piano mese per mese'!$A$5:$A$244,$A8,'Piano mese per mese'!$E$5:$E$244,"&lt;="&amp;(Commesse!$C$8+30*AJ$5))-SUMIFS('Piano mese per mese'!$F$5:$F$244,'Piano mese per mese'!$A$5:$A$244,$A8,'Piano mese per mese'!$G$5:$G$244,"&lt;="&amp;(Commesse!$C$8+30*AJ$5)))</f>
        <v/>
      </c>
      <c r="AK8" s="23">
        <f>IF(Commesse!$D$8="","",SUMIFS('Piano mese per mese'!$H$5:$H$244,'Piano mese per mese'!$A$5:$A$244,$A8,'Piano mese per mese'!$J$5:$J$244,"&lt;="&amp;(Commesse!$C$8+30*AK$5))+IF(Commesse!$X$8&lt;=(Commesse!$C$8+30*AK$5),Commesse!$W$8,0)-SUMIFS('Piano mese per mese'!$D$5:$D$244,'Piano mese per mese'!$A$5:$A$244,$A8,'Piano mese per mese'!$E$5:$E$244,"&lt;="&amp;(Commesse!$C$8+30*AK$5))-SUMIFS('Piano mese per mese'!$F$5:$F$244,'Piano mese per mese'!$A$5:$A$244,$A8,'Piano mese per mese'!$G$5:$G$244,"&lt;="&amp;(Commesse!$C$8+30*AK$5)))</f>
        <v/>
      </c>
      <c r="AL8" s="23">
        <f>IF(Commesse!$D$8="","",SUMIFS('Piano mese per mese'!$H$5:$H$244,'Piano mese per mese'!$A$5:$A$244,$A8,'Piano mese per mese'!$J$5:$J$244,"&lt;="&amp;(Commesse!$C$8+30*AL$5))+IF(Commesse!$X$8&lt;=(Commesse!$C$8+30*AL$5),Commesse!$W$8,0)-SUMIFS('Piano mese per mese'!$D$5:$D$244,'Piano mese per mese'!$A$5:$A$244,$A8,'Piano mese per mese'!$E$5:$E$244,"&lt;="&amp;(Commesse!$C$8+30*AL$5))-SUMIFS('Piano mese per mese'!$F$5:$F$244,'Piano mese per mese'!$A$5:$A$244,$A8,'Piano mese per mese'!$G$5:$G$244,"&lt;="&amp;(Commesse!$C$8+30*AL$5)))</f>
        <v/>
      </c>
    </row>
    <row r="9">
      <c r="A9" t="n">
        <v>4</v>
      </c>
      <c r="B9">
        <f>IF(Commesse!$D$9="","",Commesse!$B$9)</f>
        <v/>
      </c>
      <c r="C9" s="23">
        <f>IF(Commesse!$D$9="","",SUMIFS('Piano mese per mese'!$H$5:$H$244,'Piano mese per mese'!$A$5:$A$244,$A9,'Piano mese per mese'!$J$5:$J$244,"&lt;="&amp;(Commesse!$C$9+30*C$5))+IF(Commesse!$X$9&lt;=(Commesse!$C$9+30*C$5),Commesse!$W$9,0)-SUMIFS('Piano mese per mese'!$D$5:$D$244,'Piano mese per mese'!$A$5:$A$244,$A9,'Piano mese per mese'!$E$5:$E$244,"&lt;="&amp;(Commesse!$C$9+30*C$5))-SUMIFS('Piano mese per mese'!$F$5:$F$244,'Piano mese per mese'!$A$5:$A$244,$A9,'Piano mese per mese'!$G$5:$G$244,"&lt;="&amp;(Commesse!$C$9+30*C$5)))</f>
        <v/>
      </c>
      <c r="D9" s="23">
        <f>IF(Commesse!$D$9="","",SUMIFS('Piano mese per mese'!$H$5:$H$244,'Piano mese per mese'!$A$5:$A$244,$A9,'Piano mese per mese'!$J$5:$J$244,"&lt;="&amp;(Commesse!$C$9+30*D$5))+IF(Commesse!$X$9&lt;=(Commesse!$C$9+30*D$5),Commesse!$W$9,0)-SUMIFS('Piano mese per mese'!$D$5:$D$244,'Piano mese per mese'!$A$5:$A$244,$A9,'Piano mese per mese'!$E$5:$E$244,"&lt;="&amp;(Commesse!$C$9+30*D$5))-SUMIFS('Piano mese per mese'!$F$5:$F$244,'Piano mese per mese'!$A$5:$A$244,$A9,'Piano mese per mese'!$G$5:$G$244,"&lt;="&amp;(Commesse!$C$9+30*D$5)))</f>
        <v/>
      </c>
      <c r="E9" s="23">
        <f>IF(Commesse!$D$9="","",SUMIFS('Piano mese per mese'!$H$5:$H$244,'Piano mese per mese'!$A$5:$A$244,$A9,'Piano mese per mese'!$J$5:$J$244,"&lt;="&amp;(Commesse!$C$9+30*E$5))+IF(Commesse!$X$9&lt;=(Commesse!$C$9+30*E$5),Commesse!$W$9,0)-SUMIFS('Piano mese per mese'!$D$5:$D$244,'Piano mese per mese'!$A$5:$A$244,$A9,'Piano mese per mese'!$E$5:$E$244,"&lt;="&amp;(Commesse!$C$9+30*E$5))-SUMIFS('Piano mese per mese'!$F$5:$F$244,'Piano mese per mese'!$A$5:$A$244,$A9,'Piano mese per mese'!$G$5:$G$244,"&lt;="&amp;(Commesse!$C$9+30*E$5)))</f>
        <v/>
      </c>
      <c r="F9" s="23">
        <f>IF(Commesse!$D$9="","",SUMIFS('Piano mese per mese'!$H$5:$H$244,'Piano mese per mese'!$A$5:$A$244,$A9,'Piano mese per mese'!$J$5:$J$244,"&lt;="&amp;(Commesse!$C$9+30*F$5))+IF(Commesse!$X$9&lt;=(Commesse!$C$9+30*F$5),Commesse!$W$9,0)-SUMIFS('Piano mese per mese'!$D$5:$D$244,'Piano mese per mese'!$A$5:$A$244,$A9,'Piano mese per mese'!$E$5:$E$244,"&lt;="&amp;(Commesse!$C$9+30*F$5))-SUMIFS('Piano mese per mese'!$F$5:$F$244,'Piano mese per mese'!$A$5:$A$244,$A9,'Piano mese per mese'!$G$5:$G$244,"&lt;="&amp;(Commesse!$C$9+30*F$5)))</f>
        <v/>
      </c>
      <c r="G9" s="23">
        <f>IF(Commesse!$D$9="","",SUMIFS('Piano mese per mese'!$H$5:$H$244,'Piano mese per mese'!$A$5:$A$244,$A9,'Piano mese per mese'!$J$5:$J$244,"&lt;="&amp;(Commesse!$C$9+30*G$5))+IF(Commesse!$X$9&lt;=(Commesse!$C$9+30*G$5),Commesse!$W$9,0)-SUMIFS('Piano mese per mese'!$D$5:$D$244,'Piano mese per mese'!$A$5:$A$244,$A9,'Piano mese per mese'!$E$5:$E$244,"&lt;="&amp;(Commesse!$C$9+30*G$5))-SUMIFS('Piano mese per mese'!$F$5:$F$244,'Piano mese per mese'!$A$5:$A$244,$A9,'Piano mese per mese'!$G$5:$G$244,"&lt;="&amp;(Commesse!$C$9+30*G$5)))</f>
        <v/>
      </c>
      <c r="H9" s="23">
        <f>IF(Commesse!$D$9="","",SUMIFS('Piano mese per mese'!$H$5:$H$244,'Piano mese per mese'!$A$5:$A$244,$A9,'Piano mese per mese'!$J$5:$J$244,"&lt;="&amp;(Commesse!$C$9+30*H$5))+IF(Commesse!$X$9&lt;=(Commesse!$C$9+30*H$5),Commesse!$W$9,0)-SUMIFS('Piano mese per mese'!$D$5:$D$244,'Piano mese per mese'!$A$5:$A$244,$A9,'Piano mese per mese'!$E$5:$E$244,"&lt;="&amp;(Commesse!$C$9+30*H$5))-SUMIFS('Piano mese per mese'!$F$5:$F$244,'Piano mese per mese'!$A$5:$A$244,$A9,'Piano mese per mese'!$G$5:$G$244,"&lt;="&amp;(Commesse!$C$9+30*H$5)))</f>
        <v/>
      </c>
      <c r="I9" s="23">
        <f>IF(Commesse!$D$9="","",SUMIFS('Piano mese per mese'!$H$5:$H$244,'Piano mese per mese'!$A$5:$A$244,$A9,'Piano mese per mese'!$J$5:$J$244,"&lt;="&amp;(Commesse!$C$9+30*I$5))+IF(Commesse!$X$9&lt;=(Commesse!$C$9+30*I$5),Commesse!$W$9,0)-SUMIFS('Piano mese per mese'!$D$5:$D$244,'Piano mese per mese'!$A$5:$A$244,$A9,'Piano mese per mese'!$E$5:$E$244,"&lt;="&amp;(Commesse!$C$9+30*I$5))-SUMIFS('Piano mese per mese'!$F$5:$F$244,'Piano mese per mese'!$A$5:$A$244,$A9,'Piano mese per mese'!$G$5:$G$244,"&lt;="&amp;(Commesse!$C$9+30*I$5)))</f>
        <v/>
      </c>
      <c r="J9" s="23">
        <f>IF(Commesse!$D$9="","",SUMIFS('Piano mese per mese'!$H$5:$H$244,'Piano mese per mese'!$A$5:$A$244,$A9,'Piano mese per mese'!$J$5:$J$244,"&lt;="&amp;(Commesse!$C$9+30*J$5))+IF(Commesse!$X$9&lt;=(Commesse!$C$9+30*J$5),Commesse!$W$9,0)-SUMIFS('Piano mese per mese'!$D$5:$D$244,'Piano mese per mese'!$A$5:$A$244,$A9,'Piano mese per mese'!$E$5:$E$244,"&lt;="&amp;(Commesse!$C$9+30*J$5))-SUMIFS('Piano mese per mese'!$F$5:$F$244,'Piano mese per mese'!$A$5:$A$244,$A9,'Piano mese per mese'!$G$5:$G$244,"&lt;="&amp;(Commesse!$C$9+30*J$5)))</f>
        <v/>
      </c>
      <c r="K9" s="23">
        <f>IF(Commesse!$D$9="","",SUMIFS('Piano mese per mese'!$H$5:$H$244,'Piano mese per mese'!$A$5:$A$244,$A9,'Piano mese per mese'!$J$5:$J$244,"&lt;="&amp;(Commesse!$C$9+30*K$5))+IF(Commesse!$X$9&lt;=(Commesse!$C$9+30*K$5),Commesse!$W$9,0)-SUMIFS('Piano mese per mese'!$D$5:$D$244,'Piano mese per mese'!$A$5:$A$244,$A9,'Piano mese per mese'!$E$5:$E$244,"&lt;="&amp;(Commesse!$C$9+30*K$5))-SUMIFS('Piano mese per mese'!$F$5:$F$244,'Piano mese per mese'!$A$5:$A$244,$A9,'Piano mese per mese'!$G$5:$G$244,"&lt;="&amp;(Commesse!$C$9+30*K$5)))</f>
        <v/>
      </c>
      <c r="L9" s="23">
        <f>IF(Commesse!$D$9="","",SUMIFS('Piano mese per mese'!$H$5:$H$244,'Piano mese per mese'!$A$5:$A$244,$A9,'Piano mese per mese'!$J$5:$J$244,"&lt;="&amp;(Commesse!$C$9+30*L$5))+IF(Commesse!$X$9&lt;=(Commesse!$C$9+30*L$5),Commesse!$W$9,0)-SUMIFS('Piano mese per mese'!$D$5:$D$244,'Piano mese per mese'!$A$5:$A$244,$A9,'Piano mese per mese'!$E$5:$E$244,"&lt;="&amp;(Commesse!$C$9+30*L$5))-SUMIFS('Piano mese per mese'!$F$5:$F$244,'Piano mese per mese'!$A$5:$A$244,$A9,'Piano mese per mese'!$G$5:$G$244,"&lt;="&amp;(Commesse!$C$9+30*L$5)))</f>
        <v/>
      </c>
      <c r="M9" s="23">
        <f>IF(Commesse!$D$9="","",SUMIFS('Piano mese per mese'!$H$5:$H$244,'Piano mese per mese'!$A$5:$A$244,$A9,'Piano mese per mese'!$J$5:$J$244,"&lt;="&amp;(Commesse!$C$9+30*M$5))+IF(Commesse!$X$9&lt;=(Commesse!$C$9+30*M$5),Commesse!$W$9,0)-SUMIFS('Piano mese per mese'!$D$5:$D$244,'Piano mese per mese'!$A$5:$A$244,$A9,'Piano mese per mese'!$E$5:$E$244,"&lt;="&amp;(Commesse!$C$9+30*M$5))-SUMIFS('Piano mese per mese'!$F$5:$F$244,'Piano mese per mese'!$A$5:$A$244,$A9,'Piano mese per mese'!$G$5:$G$244,"&lt;="&amp;(Commesse!$C$9+30*M$5)))</f>
        <v/>
      </c>
      <c r="N9" s="23">
        <f>IF(Commesse!$D$9="","",SUMIFS('Piano mese per mese'!$H$5:$H$244,'Piano mese per mese'!$A$5:$A$244,$A9,'Piano mese per mese'!$J$5:$J$244,"&lt;="&amp;(Commesse!$C$9+30*N$5))+IF(Commesse!$X$9&lt;=(Commesse!$C$9+30*N$5),Commesse!$W$9,0)-SUMIFS('Piano mese per mese'!$D$5:$D$244,'Piano mese per mese'!$A$5:$A$244,$A9,'Piano mese per mese'!$E$5:$E$244,"&lt;="&amp;(Commesse!$C$9+30*N$5))-SUMIFS('Piano mese per mese'!$F$5:$F$244,'Piano mese per mese'!$A$5:$A$244,$A9,'Piano mese per mese'!$G$5:$G$244,"&lt;="&amp;(Commesse!$C$9+30*N$5)))</f>
        <v/>
      </c>
      <c r="O9" s="23">
        <f>IF(Commesse!$D$9="","",SUMIFS('Piano mese per mese'!$H$5:$H$244,'Piano mese per mese'!$A$5:$A$244,$A9,'Piano mese per mese'!$J$5:$J$244,"&lt;="&amp;(Commesse!$C$9+30*O$5))+IF(Commesse!$X$9&lt;=(Commesse!$C$9+30*O$5),Commesse!$W$9,0)-SUMIFS('Piano mese per mese'!$D$5:$D$244,'Piano mese per mese'!$A$5:$A$244,$A9,'Piano mese per mese'!$E$5:$E$244,"&lt;="&amp;(Commesse!$C$9+30*O$5))-SUMIFS('Piano mese per mese'!$F$5:$F$244,'Piano mese per mese'!$A$5:$A$244,$A9,'Piano mese per mese'!$G$5:$G$244,"&lt;="&amp;(Commesse!$C$9+30*O$5)))</f>
        <v/>
      </c>
      <c r="P9" s="23">
        <f>IF(Commesse!$D$9="","",SUMIFS('Piano mese per mese'!$H$5:$H$244,'Piano mese per mese'!$A$5:$A$244,$A9,'Piano mese per mese'!$J$5:$J$244,"&lt;="&amp;(Commesse!$C$9+30*P$5))+IF(Commesse!$X$9&lt;=(Commesse!$C$9+30*P$5),Commesse!$W$9,0)-SUMIFS('Piano mese per mese'!$D$5:$D$244,'Piano mese per mese'!$A$5:$A$244,$A9,'Piano mese per mese'!$E$5:$E$244,"&lt;="&amp;(Commesse!$C$9+30*P$5))-SUMIFS('Piano mese per mese'!$F$5:$F$244,'Piano mese per mese'!$A$5:$A$244,$A9,'Piano mese per mese'!$G$5:$G$244,"&lt;="&amp;(Commesse!$C$9+30*P$5)))</f>
        <v/>
      </c>
      <c r="Q9" s="23">
        <f>IF(Commesse!$D$9="","",SUMIFS('Piano mese per mese'!$H$5:$H$244,'Piano mese per mese'!$A$5:$A$244,$A9,'Piano mese per mese'!$J$5:$J$244,"&lt;="&amp;(Commesse!$C$9+30*Q$5))+IF(Commesse!$X$9&lt;=(Commesse!$C$9+30*Q$5),Commesse!$W$9,0)-SUMIFS('Piano mese per mese'!$D$5:$D$244,'Piano mese per mese'!$A$5:$A$244,$A9,'Piano mese per mese'!$E$5:$E$244,"&lt;="&amp;(Commesse!$C$9+30*Q$5))-SUMIFS('Piano mese per mese'!$F$5:$F$244,'Piano mese per mese'!$A$5:$A$244,$A9,'Piano mese per mese'!$G$5:$G$244,"&lt;="&amp;(Commesse!$C$9+30*Q$5)))</f>
        <v/>
      </c>
      <c r="R9" s="23">
        <f>IF(Commesse!$D$9="","",SUMIFS('Piano mese per mese'!$H$5:$H$244,'Piano mese per mese'!$A$5:$A$244,$A9,'Piano mese per mese'!$J$5:$J$244,"&lt;="&amp;(Commesse!$C$9+30*R$5))+IF(Commesse!$X$9&lt;=(Commesse!$C$9+30*R$5),Commesse!$W$9,0)-SUMIFS('Piano mese per mese'!$D$5:$D$244,'Piano mese per mese'!$A$5:$A$244,$A9,'Piano mese per mese'!$E$5:$E$244,"&lt;="&amp;(Commesse!$C$9+30*R$5))-SUMIFS('Piano mese per mese'!$F$5:$F$244,'Piano mese per mese'!$A$5:$A$244,$A9,'Piano mese per mese'!$G$5:$G$244,"&lt;="&amp;(Commesse!$C$9+30*R$5)))</f>
        <v/>
      </c>
      <c r="S9" s="23">
        <f>IF(Commesse!$D$9="","",SUMIFS('Piano mese per mese'!$H$5:$H$244,'Piano mese per mese'!$A$5:$A$244,$A9,'Piano mese per mese'!$J$5:$J$244,"&lt;="&amp;(Commesse!$C$9+30*S$5))+IF(Commesse!$X$9&lt;=(Commesse!$C$9+30*S$5),Commesse!$W$9,0)-SUMIFS('Piano mese per mese'!$D$5:$D$244,'Piano mese per mese'!$A$5:$A$244,$A9,'Piano mese per mese'!$E$5:$E$244,"&lt;="&amp;(Commesse!$C$9+30*S$5))-SUMIFS('Piano mese per mese'!$F$5:$F$244,'Piano mese per mese'!$A$5:$A$244,$A9,'Piano mese per mese'!$G$5:$G$244,"&lt;="&amp;(Commesse!$C$9+30*S$5)))</f>
        <v/>
      </c>
      <c r="T9" s="23">
        <f>IF(Commesse!$D$9="","",SUMIFS('Piano mese per mese'!$H$5:$H$244,'Piano mese per mese'!$A$5:$A$244,$A9,'Piano mese per mese'!$J$5:$J$244,"&lt;="&amp;(Commesse!$C$9+30*T$5))+IF(Commesse!$X$9&lt;=(Commesse!$C$9+30*T$5),Commesse!$W$9,0)-SUMIFS('Piano mese per mese'!$D$5:$D$244,'Piano mese per mese'!$A$5:$A$244,$A9,'Piano mese per mese'!$E$5:$E$244,"&lt;="&amp;(Commesse!$C$9+30*T$5))-SUMIFS('Piano mese per mese'!$F$5:$F$244,'Piano mese per mese'!$A$5:$A$244,$A9,'Piano mese per mese'!$G$5:$G$244,"&lt;="&amp;(Commesse!$C$9+30*T$5)))</f>
        <v/>
      </c>
      <c r="U9" s="23">
        <f>IF(Commesse!$D$9="","",SUMIFS('Piano mese per mese'!$H$5:$H$244,'Piano mese per mese'!$A$5:$A$244,$A9,'Piano mese per mese'!$J$5:$J$244,"&lt;="&amp;(Commesse!$C$9+30*U$5))+IF(Commesse!$X$9&lt;=(Commesse!$C$9+30*U$5),Commesse!$W$9,0)-SUMIFS('Piano mese per mese'!$D$5:$D$244,'Piano mese per mese'!$A$5:$A$244,$A9,'Piano mese per mese'!$E$5:$E$244,"&lt;="&amp;(Commesse!$C$9+30*U$5))-SUMIFS('Piano mese per mese'!$F$5:$F$244,'Piano mese per mese'!$A$5:$A$244,$A9,'Piano mese per mese'!$G$5:$G$244,"&lt;="&amp;(Commesse!$C$9+30*U$5)))</f>
        <v/>
      </c>
      <c r="V9" s="23">
        <f>IF(Commesse!$D$9="","",SUMIFS('Piano mese per mese'!$H$5:$H$244,'Piano mese per mese'!$A$5:$A$244,$A9,'Piano mese per mese'!$J$5:$J$244,"&lt;="&amp;(Commesse!$C$9+30*V$5))+IF(Commesse!$X$9&lt;=(Commesse!$C$9+30*V$5),Commesse!$W$9,0)-SUMIFS('Piano mese per mese'!$D$5:$D$244,'Piano mese per mese'!$A$5:$A$244,$A9,'Piano mese per mese'!$E$5:$E$244,"&lt;="&amp;(Commesse!$C$9+30*V$5))-SUMIFS('Piano mese per mese'!$F$5:$F$244,'Piano mese per mese'!$A$5:$A$244,$A9,'Piano mese per mese'!$G$5:$G$244,"&lt;="&amp;(Commesse!$C$9+30*V$5)))</f>
        <v/>
      </c>
      <c r="W9" s="23">
        <f>IF(Commesse!$D$9="","",SUMIFS('Piano mese per mese'!$H$5:$H$244,'Piano mese per mese'!$A$5:$A$244,$A9,'Piano mese per mese'!$J$5:$J$244,"&lt;="&amp;(Commesse!$C$9+30*W$5))+IF(Commesse!$X$9&lt;=(Commesse!$C$9+30*W$5),Commesse!$W$9,0)-SUMIFS('Piano mese per mese'!$D$5:$D$244,'Piano mese per mese'!$A$5:$A$244,$A9,'Piano mese per mese'!$E$5:$E$244,"&lt;="&amp;(Commesse!$C$9+30*W$5))-SUMIFS('Piano mese per mese'!$F$5:$F$244,'Piano mese per mese'!$A$5:$A$244,$A9,'Piano mese per mese'!$G$5:$G$244,"&lt;="&amp;(Commesse!$C$9+30*W$5)))</f>
        <v/>
      </c>
      <c r="X9" s="23">
        <f>IF(Commesse!$D$9="","",SUMIFS('Piano mese per mese'!$H$5:$H$244,'Piano mese per mese'!$A$5:$A$244,$A9,'Piano mese per mese'!$J$5:$J$244,"&lt;="&amp;(Commesse!$C$9+30*X$5))+IF(Commesse!$X$9&lt;=(Commesse!$C$9+30*X$5),Commesse!$W$9,0)-SUMIFS('Piano mese per mese'!$D$5:$D$244,'Piano mese per mese'!$A$5:$A$244,$A9,'Piano mese per mese'!$E$5:$E$244,"&lt;="&amp;(Commesse!$C$9+30*X$5))-SUMIFS('Piano mese per mese'!$F$5:$F$244,'Piano mese per mese'!$A$5:$A$244,$A9,'Piano mese per mese'!$G$5:$G$244,"&lt;="&amp;(Commesse!$C$9+30*X$5)))</f>
        <v/>
      </c>
      <c r="Y9" s="23">
        <f>IF(Commesse!$D$9="","",SUMIFS('Piano mese per mese'!$H$5:$H$244,'Piano mese per mese'!$A$5:$A$244,$A9,'Piano mese per mese'!$J$5:$J$244,"&lt;="&amp;(Commesse!$C$9+30*Y$5))+IF(Commesse!$X$9&lt;=(Commesse!$C$9+30*Y$5),Commesse!$W$9,0)-SUMIFS('Piano mese per mese'!$D$5:$D$244,'Piano mese per mese'!$A$5:$A$244,$A9,'Piano mese per mese'!$E$5:$E$244,"&lt;="&amp;(Commesse!$C$9+30*Y$5))-SUMIFS('Piano mese per mese'!$F$5:$F$244,'Piano mese per mese'!$A$5:$A$244,$A9,'Piano mese per mese'!$G$5:$G$244,"&lt;="&amp;(Commesse!$C$9+30*Y$5)))</f>
        <v/>
      </c>
      <c r="Z9" s="23">
        <f>IF(Commesse!$D$9="","",SUMIFS('Piano mese per mese'!$H$5:$H$244,'Piano mese per mese'!$A$5:$A$244,$A9,'Piano mese per mese'!$J$5:$J$244,"&lt;="&amp;(Commesse!$C$9+30*Z$5))+IF(Commesse!$X$9&lt;=(Commesse!$C$9+30*Z$5),Commesse!$W$9,0)-SUMIFS('Piano mese per mese'!$D$5:$D$244,'Piano mese per mese'!$A$5:$A$244,$A9,'Piano mese per mese'!$E$5:$E$244,"&lt;="&amp;(Commesse!$C$9+30*Z$5))-SUMIFS('Piano mese per mese'!$F$5:$F$244,'Piano mese per mese'!$A$5:$A$244,$A9,'Piano mese per mese'!$G$5:$G$244,"&lt;="&amp;(Commesse!$C$9+30*Z$5)))</f>
        <v/>
      </c>
      <c r="AA9" s="23">
        <f>IF(Commesse!$D$9="","",SUMIFS('Piano mese per mese'!$H$5:$H$244,'Piano mese per mese'!$A$5:$A$244,$A9,'Piano mese per mese'!$J$5:$J$244,"&lt;="&amp;(Commesse!$C$9+30*AA$5))+IF(Commesse!$X$9&lt;=(Commesse!$C$9+30*AA$5),Commesse!$W$9,0)-SUMIFS('Piano mese per mese'!$D$5:$D$244,'Piano mese per mese'!$A$5:$A$244,$A9,'Piano mese per mese'!$E$5:$E$244,"&lt;="&amp;(Commesse!$C$9+30*AA$5))-SUMIFS('Piano mese per mese'!$F$5:$F$244,'Piano mese per mese'!$A$5:$A$244,$A9,'Piano mese per mese'!$G$5:$G$244,"&lt;="&amp;(Commesse!$C$9+30*AA$5)))</f>
        <v/>
      </c>
      <c r="AB9" s="23">
        <f>IF(Commesse!$D$9="","",SUMIFS('Piano mese per mese'!$H$5:$H$244,'Piano mese per mese'!$A$5:$A$244,$A9,'Piano mese per mese'!$J$5:$J$244,"&lt;="&amp;(Commesse!$C$9+30*AB$5))+IF(Commesse!$X$9&lt;=(Commesse!$C$9+30*AB$5),Commesse!$W$9,0)-SUMIFS('Piano mese per mese'!$D$5:$D$244,'Piano mese per mese'!$A$5:$A$244,$A9,'Piano mese per mese'!$E$5:$E$244,"&lt;="&amp;(Commesse!$C$9+30*AB$5))-SUMIFS('Piano mese per mese'!$F$5:$F$244,'Piano mese per mese'!$A$5:$A$244,$A9,'Piano mese per mese'!$G$5:$G$244,"&lt;="&amp;(Commesse!$C$9+30*AB$5)))</f>
        <v/>
      </c>
      <c r="AC9" s="23">
        <f>IF(Commesse!$D$9="","",SUMIFS('Piano mese per mese'!$H$5:$H$244,'Piano mese per mese'!$A$5:$A$244,$A9,'Piano mese per mese'!$J$5:$J$244,"&lt;="&amp;(Commesse!$C$9+30*AC$5))+IF(Commesse!$X$9&lt;=(Commesse!$C$9+30*AC$5),Commesse!$W$9,0)-SUMIFS('Piano mese per mese'!$D$5:$D$244,'Piano mese per mese'!$A$5:$A$244,$A9,'Piano mese per mese'!$E$5:$E$244,"&lt;="&amp;(Commesse!$C$9+30*AC$5))-SUMIFS('Piano mese per mese'!$F$5:$F$244,'Piano mese per mese'!$A$5:$A$244,$A9,'Piano mese per mese'!$G$5:$G$244,"&lt;="&amp;(Commesse!$C$9+30*AC$5)))</f>
        <v/>
      </c>
      <c r="AD9" s="23">
        <f>IF(Commesse!$D$9="","",SUMIFS('Piano mese per mese'!$H$5:$H$244,'Piano mese per mese'!$A$5:$A$244,$A9,'Piano mese per mese'!$J$5:$J$244,"&lt;="&amp;(Commesse!$C$9+30*AD$5))+IF(Commesse!$X$9&lt;=(Commesse!$C$9+30*AD$5),Commesse!$W$9,0)-SUMIFS('Piano mese per mese'!$D$5:$D$244,'Piano mese per mese'!$A$5:$A$244,$A9,'Piano mese per mese'!$E$5:$E$244,"&lt;="&amp;(Commesse!$C$9+30*AD$5))-SUMIFS('Piano mese per mese'!$F$5:$F$244,'Piano mese per mese'!$A$5:$A$244,$A9,'Piano mese per mese'!$G$5:$G$244,"&lt;="&amp;(Commesse!$C$9+30*AD$5)))</f>
        <v/>
      </c>
      <c r="AE9" s="23">
        <f>IF(Commesse!$D$9="","",SUMIFS('Piano mese per mese'!$H$5:$H$244,'Piano mese per mese'!$A$5:$A$244,$A9,'Piano mese per mese'!$J$5:$J$244,"&lt;="&amp;(Commesse!$C$9+30*AE$5))+IF(Commesse!$X$9&lt;=(Commesse!$C$9+30*AE$5),Commesse!$W$9,0)-SUMIFS('Piano mese per mese'!$D$5:$D$244,'Piano mese per mese'!$A$5:$A$244,$A9,'Piano mese per mese'!$E$5:$E$244,"&lt;="&amp;(Commesse!$C$9+30*AE$5))-SUMIFS('Piano mese per mese'!$F$5:$F$244,'Piano mese per mese'!$A$5:$A$244,$A9,'Piano mese per mese'!$G$5:$G$244,"&lt;="&amp;(Commesse!$C$9+30*AE$5)))</f>
        <v/>
      </c>
      <c r="AF9" s="23">
        <f>IF(Commesse!$D$9="","",SUMIFS('Piano mese per mese'!$H$5:$H$244,'Piano mese per mese'!$A$5:$A$244,$A9,'Piano mese per mese'!$J$5:$J$244,"&lt;="&amp;(Commesse!$C$9+30*AF$5))+IF(Commesse!$X$9&lt;=(Commesse!$C$9+30*AF$5),Commesse!$W$9,0)-SUMIFS('Piano mese per mese'!$D$5:$D$244,'Piano mese per mese'!$A$5:$A$244,$A9,'Piano mese per mese'!$E$5:$E$244,"&lt;="&amp;(Commesse!$C$9+30*AF$5))-SUMIFS('Piano mese per mese'!$F$5:$F$244,'Piano mese per mese'!$A$5:$A$244,$A9,'Piano mese per mese'!$G$5:$G$244,"&lt;="&amp;(Commesse!$C$9+30*AF$5)))</f>
        <v/>
      </c>
      <c r="AG9" s="23">
        <f>IF(Commesse!$D$9="","",SUMIFS('Piano mese per mese'!$H$5:$H$244,'Piano mese per mese'!$A$5:$A$244,$A9,'Piano mese per mese'!$J$5:$J$244,"&lt;="&amp;(Commesse!$C$9+30*AG$5))+IF(Commesse!$X$9&lt;=(Commesse!$C$9+30*AG$5),Commesse!$W$9,0)-SUMIFS('Piano mese per mese'!$D$5:$D$244,'Piano mese per mese'!$A$5:$A$244,$A9,'Piano mese per mese'!$E$5:$E$244,"&lt;="&amp;(Commesse!$C$9+30*AG$5))-SUMIFS('Piano mese per mese'!$F$5:$F$244,'Piano mese per mese'!$A$5:$A$244,$A9,'Piano mese per mese'!$G$5:$G$244,"&lt;="&amp;(Commesse!$C$9+30*AG$5)))</f>
        <v/>
      </c>
      <c r="AH9" s="23">
        <f>IF(Commesse!$D$9="","",SUMIFS('Piano mese per mese'!$H$5:$H$244,'Piano mese per mese'!$A$5:$A$244,$A9,'Piano mese per mese'!$J$5:$J$244,"&lt;="&amp;(Commesse!$C$9+30*AH$5))+IF(Commesse!$X$9&lt;=(Commesse!$C$9+30*AH$5),Commesse!$W$9,0)-SUMIFS('Piano mese per mese'!$D$5:$D$244,'Piano mese per mese'!$A$5:$A$244,$A9,'Piano mese per mese'!$E$5:$E$244,"&lt;="&amp;(Commesse!$C$9+30*AH$5))-SUMIFS('Piano mese per mese'!$F$5:$F$244,'Piano mese per mese'!$A$5:$A$244,$A9,'Piano mese per mese'!$G$5:$G$244,"&lt;="&amp;(Commesse!$C$9+30*AH$5)))</f>
        <v/>
      </c>
      <c r="AI9" s="23">
        <f>IF(Commesse!$D$9="","",SUMIFS('Piano mese per mese'!$H$5:$H$244,'Piano mese per mese'!$A$5:$A$244,$A9,'Piano mese per mese'!$J$5:$J$244,"&lt;="&amp;(Commesse!$C$9+30*AI$5))+IF(Commesse!$X$9&lt;=(Commesse!$C$9+30*AI$5),Commesse!$W$9,0)-SUMIFS('Piano mese per mese'!$D$5:$D$244,'Piano mese per mese'!$A$5:$A$244,$A9,'Piano mese per mese'!$E$5:$E$244,"&lt;="&amp;(Commesse!$C$9+30*AI$5))-SUMIFS('Piano mese per mese'!$F$5:$F$244,'Piano mese per mese'!$A$5:$A$244,$A9,'Piano mese per mese'!$G$5:$G$244,"&lt;="&amp;(Commesse!$C$9+30*AI$5)))</f>
        <v/>
      </c>
      <c r="AJ9" s="23">
        <f>IF(Commesse!$D$9="","",SUMIFS('Piano mese per mese'!$H$5:$H$244,'Piano mese per mese'!$A$5:$A$244,$A9,'Piano mese per mese'!$J$5:$J$244,"&lt;="&amp;(Commesse!$C$9+30*AJ$5))+IF(Commesse!$X$9&lt;=(Commesse!$C$9+30*AJ$5),Commesse!$W$9,0)-SUMIFS('Piano mese per mese'!$D$5:$D$244,'Piano mese per mese'!$A$5:$A$244,$A9,'Piano mese per mese'!$E$5:$E$244,"&lt;="&amp;(Commesse!$C$9+30*AJ$5))-SUMIFS('Piano mese per mese'!$F$5:$F$244,'Piano mese per mese'!$A$5:$A$244,$A9,'Piano mese per mese'!$G$5:$G$244,"&lt;="&amp;(Commesse!$C$9+30*AJ$5)))</f>
        <v/>
      </c>
      <c r="AK9" s="23">
        <f>IF(Commesse!$D$9="","",SUMIFS('Piano mese per mese'!$H$5:$H$244,'Piano mese per mese'!$A$5:$A$244,$A9,'Piano mese per mese'!$J$5:$J$244,"&lt;="&amp;(Commesse!$C$9+30*AK$5))+IF(Commesse!$X$9&lt;=(Commesse!$C$9+30*AK$5),Commesse!$W$9,0)-SUMIFS('Piano mese per mese'!$D$5:$D$244,'Piano mese per mese'!$A$5:$A$244,$A9,'Piano mese per mese'!$E$5:$E$244,"&lt;="&amp;(Commesse!$C$9+30*AK$5))-SUMIFS('Piano mese per mese'!$F$5:$F$244,'Piano mese per mese'!$A$5:$A$244,$A9,'Piano mese per mese'!$G$5:$G$244,"&lt;="&amp;(Commesse!$C$9+30*AK$5)))</f>
        <v/>
      </c>
      <c r="AL9" s="23">
        <f>IF(Commesse!$D$9="","",SUMIFS('Piano mese per mese'!$H$5:$H$244,'Piano mese per mese'!$A$5:$A$244,$A9,'Piano mese per mese'!$J$5:$J$244,"&lt;="&amp;(Commesse!$C$9+30*AL$5))+IF(Commesse!$X$9&lt;=(Commesse!$C$9+30*AL$5),Commesse!$W$9,0)-SUMIFS('Piano mese per mese'!$D$5:$D$244,'Piano mese per mese'!$A$5:$A$244,$A9,'Piano mese per mese'!$E$5:$E$244,"&lt;="&amp;(Commesse!$C$9+30*AL$5))-SUMIFS('Piano mese per mese'!$F$5:$F$244,'Piano mese per mese'!$A$5:$A$244,$A9,'Piano mese per mese'!$G$5:$G$244,"&lt;="&amp;(Commesse!$C$9+30*AL$5)))</f>
        <v/>
      </c>
    </row>
    <row r="10">
      <c r="A10" t="n">
        <v>5</v>
      </c>
      <c r="B10">
        <f>IF(Commesse!$D$10="","",Commesse!$B$10)</f>
        <v/>
      </c>
      <c r="C10" s="23">
        <f>IF(Commesse!$D$10="","",SUMIFS('Piano mese per mese'!$H$5:$H$244,'Piano mese per mese'!$A$5:$A$244,$A10,'Piano mese per mese'!$J$5:$J$244,"&lt;="&amp;(Commesse!$C$10+30*C$5))+IF(Commesse!$X$10&lt;=(Commesse!$C$10+30*C$5),Commesse!$W$10,0)-SUMIFS('Piano mese per mese'!$D$5:$D$244,'Piano mese per mese'!$A$5:$A$244,$A10,'Piano mese per mese'!$E$5:$E$244,"&lt;="&amp;(Commesse!$C$10+30*C$5))-SUMIFS('Piano mese per mese'!$F$5:$F$244,'Piano mese per mese'!$A$5:$A$244,$A10,'Piano mese per mese'!$G$5:$G$244,"&lt;="&amp;(Commesse!$C$10+30*C$5)))</f>
        <v/>
      </c>
      <c r="D10" s="23">
        <f>IF(Commesse!$D$10="","",SUMIFS('Piano mese per mese'!$H$5:$H$244,'Piano mese per mese'!$A$5:$A$244,$A10,'Piano mese per mese'!$J$5:$J$244,"&lt;="&amp;(Commesse!$C$10+30*D$5))+IF(Commesse!$X$10&lt;=(Commesse!$C$10+30*D$5),Commesse!$W$10,0)-SUMIFS('Piano mese per mese'!$D$5:$D$244,'Piano mese per mese'!$A$5:$A$244,$A10,'Piano mese per mese'!$E$5:$E$244,"&lt;="&amp;(Commesse!$C$10+30*D$5))-SUMIFS('Piano mese per mese'!$F$5:$F$244,'Piano mese per mese'!$A$5:$A$244,$A10,'Piano mese per mese'!$G$5:$G$244,"&lt;="&amp;(Commesse!$C$10+30*D$5)))</f>
        <v/>
      </c>
      <c r="E10" s="23">
        <f>IF(Commesse!$D$10="","",SUMIFS('Piano mese per mese'!$H$5:$H$244,'Piano mese per mese'!$A$5:$A$244,$A10,'Piano mese per mese'!$J$5:$J$244,"&lt;="&amp;(Commesse!$C$10+30*E$5))+IF(Commesse!$X$10&lt;=(Commesse!$C$10+30*E$5),Commesse!$W$10,0)-SUMIFS('Piano mese per mese'!$D$5:$D$244,'Piano mese per mese'!$A$5:$A$244,$A10,'Piano mese per mese'!$E$5:$E$244,"&lt;="&amp;(Commesse!$C$10+30*E$5))-SUMIFS('Piano mese per mese'!$F$5:$F$244,'Piano mese per mese'!$A$5:$A$244,$A10,'Piano mese per mese'!$G$5:$G$244,"&lt;="&amp;(Commesse!$C$10+30*E$5)))</f>
        <v/>
      </c>
      <c r="F10" s="23">
        <f>IF(Commesse!$D$10="","",SUMIFS('Piano mese per mese'!$H$5:$H$244,'Piano mese per mese'!$A$5:$A$244,$A10,'Piano mese per mese'!$J$5:$J$244,"&lt;="&amp;(Commesse!$C$10+30*F$5))+IF(Commesse!$X$10&lt;=(Commesse!$C$10+30*F$5),Commesse!$W$10,0)-SUMIFS('Piano mese per mese'!$D$5:$D$244,'Piano mese per mese'!$A$5:$A$244,$A10,'Piano mese per mese'!$E$5:$E$244,"&lt;="&amp;(Commesse!$C$10+30*F$5))-SUMIFS('Piano mese per mese'!$F$5:$F$244,'Piano mese per mese'!$A$5:$A$244,$A10,'Piano mese per mese'!$G$5:$G$244,"&lt;="&amp;(Commesse!$C$10+30*F$5)))</f>
        <v/>
      </c>
      <c r="G10" s="23">
        <f>IF(Commesse!$D$10="","",SUMIFS('Piano mese per mese'!$H$5:$H$244,'Piano mese per mese'!$A$5:$A$244,$A10,'Piano mese per mese'!$J$5:$J$244,"&lt;="&amp;(Commesse!$C$10+30*G$5))+IF(Commesse!$X$10&lt;=(Commesse!$C$10+30*G$5),Commesse!$W$10,0)-SUMIFS('Piano mese per mese'!$D$5:$D$244,'Piano mese per mese'!$A$5:$A$244,$A10,'Piano mese per mese'!$E$5:$E$244,"&lt;="&amp;(Commesse!$C$10+30*G$5))-SUMIFS('Piano mese per mese'!$F$5:$F$244,'Piano mese per mese'!$A$5:$A$244,$A10,'Piano mese per mese'!$G$5:$G$244,"&lt;="&amp;(Commesse!$C$10+30*G$5)))</f>
        <v/>
      </c>
      <c r="H10" s="23">
        <f>IF(Commesse!$D$10="","",SUMIFS('Piano mese per mese'!$H$5:$H$244,'Piano mese per mese'!$A$5:$A$244,$A10,'Piano mese per mese'!$J$5:$J$244,"&lt;="&amp;(Commesse!$C$10+30*H$5))+IF(Commesse!$X$10&lt;=(Commesse!$C$10+30*H$5),Commesse!$W$10,0)-SUMIFS('Piano mese per mese'!$D$5:$D$244,'Piano mese per mese'!$A$5:$A$244,$A10,'Piano mese per mese'!$E$5:$E$244,"&lt;="&amp;(Commesse!$C$10+30*H$5))-SUMIFS('Piano mese per mese'!$F$5:$F$244,'Piano mese per mese'!$A$5:$A$244,$A10,'Piano mese per mese'!$G$5:$G$244,"&lt;="&amp;(Commesse!$C$10+30*H$5)))</f>
        <v/>
      </c>
      <c r="I10" s="23">
        <f>IF(Commesse!$D$10="","",SUMIFS('Piano mese per mese'!$H$5:$H$244,'Piano mese per mese'!$A$5:$A$244,$A10,'Piano mese per mese'!$J$5:$J$244,"&lt;="&amp;(Commesse!$C$10+30*I$5))+IF(Commesse!$X$10&lt;=(Commesse!$C$10+30*I$5),Commesse!$W$10,0)-SUMIFS('Piano mese per mese'!$D$5:$D$244,'Piano mese per mese'!$A$5:$A$244,$A10,'Piano mese per mese'!$E$5:$E$244,"&lt;="&amp;(Commesse!$C$10+30*I$5))-SUMIFS('Piano mese per mese'!$F$5:$F$244,'Piano mese per mese'!$A$5:$A$244,$A10,'Piano mese per mese'!$G$5:$G$244,"&lt;="&amp;(Commesse!$C$10+30*I$5)))</f>
        <v/>
      </c>
      <c r="J10" s="23">
        <f>IF(Commesse!$D$10="","",SUMIFS('Piano mese per mese'!$H$5:$H$244,'Piano mese per mese'!$A$5:$A$244,$A10,'Piano mese per mese'!$J$5:$J$244,"&lt;="&amp;(Commesse!$C$10+30*J$5))+IF(Commesse!$X$10&lt;=(Commesse!$C$10+30*J$5),Commesse!$W$10,0)-SUMIFS('Piano mese per mese'!$D$5:$D$244,'Piano mese per mese'!$A$5:$A$244,$A10,'Piano mese per mese'!$E$5:$E$244,"&lt;="&amp;(Commesse!$C$10+30*J$5))-SUMIFS('Piano mese per mese'!$F$5:$F$244,'Piano mese per mese'!$A$5:$A$244,$A10,'Piano mese per mese'!$G$5:$G$244,"&lt;="&amp;(Commesse!$C$10+30*J$5)))</f>
        <v/>
      </c>
      <c r="K10" s="23">
        <f>IF(Commesse!$D$10="","",SUMIFS('Piano mese per mese'!$H$5:$H$244,'Piano mese per mese'!$A$5:$A$244,$A10,'Piano mese per mese'!$J$5:$J$244,"&lt;="&amp;(Commesse!$C$10+30*K$5))+IF(Commesse!$X$10&lt;=(Commesse!$C$10+30*K$5),Commesse!$W$10,0)-SUMIFS('Piano mese per mese'!$D$5:$D$244,'Piano mese per mese'!$A$5:$A$244,$A10,'Piano mese per mese'!$E$5:$E$244,"&lt;="&amp;(Commesse!$C$10+30*K$5))-SUMIFS('Piano mese per mese'!$F$5:$F$244,'Piano mese per mese'!$A$5:$A$244,$A10,'Piano mese per mese'!$G$5:$G$244,"&lt;="&amp;(Commesse!$C$10+30*K$5)))</f>
        <v/>
      </c>
      <c r="L10" s="23">
        <f>IF(Commesse!$D$10="","",SUMIFS('Piano mese per mese'!$H$5:$H$244,'Piano mese per mese'!$A$5:$A$244,$A10,'Piano mese per mese'!$J$5:$J$244,"&lt;="&amp;(Commesse!$C$10+30*L$5))+IF(Commesse!$X$10&lt;=(Commesse!$C$10+30*L$5),Commesse!$W$10,0)-SUMIFS('Piano mese per mese'!$D$5:$D$244,'Piano mese per mese'!$A$5:$A$244,$A10,'Piano mese per mese'!$E$5:$E$244,"&lt;="&amp;(Commesse!$C$10+30*L$5))-SUMIFS('Piano mese per mese'!$F$5:$F$244,'Piano mese per mese'!$A$5:$A$244,$A10,'Piano mese per mese'!$G$5:$G$244,"&lt;="&amp;(Commesse!$C$10+30*L$5)))</f>
        <v/>
      </c>
      <c r="M10" s="23">
        <f>IF(Commesse!$D$10="","",SUMIFS('Piano mese per mese'!$H$5:$H$244,'Piano mese per mese'!$A$5:$A$244,$A10,'Piano mese per mese'!$J$5:$J$244,"&lt;="&amp;(Commesse!$C$10+30*M$5))+IF(Commesse!$X$10&lt;=(Commesse!$C$10+30*M$5),Commesse!$W$10,0)-SUMIFS('Piano mese per mese'!$D$5:$D$244,'Piano mese per mese'!$A$5:$A$244,$A10,'Piano mese per mese'!$E$5:$E$244,"&lt;="&amp;(Commesse!$C$10+30*M$5))-SUMIFS('Piano mese per mese'!$F$5:$F$244,'Piano mese per mese'!$A$5:$A$244,$A10,'Piano mese per mese'!$G$5:$G$244,"&lt;="&amp;(Commesse!$C$10+30*M$5)))</f>
        <v/>
      </c>
      <c r="N10" s="23">
        <f>IF(Commesse!$D$10="","",SUMIFS('Piano mese per mese'!$H$5:$H$244,'Piano mese per mese'!$A$5:$A$244,$A10,'Piano mese per mese'!$J$5:$J$244,"&lt;="&amp;(Commesse!$C$10+30*N$5))+IF(Commesse!$X$10&lt;=(Commesse!$C$10+30*N$5),Commesse!$W$10,0)-SUMIFS('Piano mese per mese'!$D$5:$D$244,'Piano mese per mese'!$A$5:$A$244,$A10,'Piano mese per mese'!$E$5:$E$244,"&lt;="&amp;(Commesse!$C$10+30*N$5))-SUMIFS('Piano mese per mese'!$F$5:$F$244,'Piano mese per mese'!$A$5:$A$244,$A10,'Piano mese per mese'!$G$5:$G$244,"&lt;="&amp;(Commesse!$C$10+30*N$5)))</f>
        <v/>
      </c>
      <c r="O10" s="23">
        <f>IF(Commesse!$D$10="","",SUMIFS('Piano mese per mese'!$H$5:$H$244,'Piano mese per mese'!$A$5:$A$244,$A10,'Piano mese per mese'!$J$5:$J$244,"&lt;="&amp;(Commesse!$C$10+30*O$5))+IF(Commesse!$X$10&lt;=(Commesse!$C$10+30*O$5),Commesse!$W$10,0)-SUMIFS('Piano mese per mese'!$D$5:$D$244,'Piano mese per mese'!$A$5:$A$244,$A10,'Piano mese per mese'!$E$5:$E$244,"&lt;="&amp;(Commesse!$C$10+30*O$5))-SUMIFS('Piano mese per mese'!$F$5:$F$244,'Piano mese per mese'!$A$5:$A$244,$A10,'Piano mese per mese'!$G$5:$G$244,"&lt;="&amp;(Commesse!$C$10+30*O$5)))</f>
        <v/>
      </c>
      <c r="P10" s="23">
        <f>IF(Commesse!$D$10="","",SUMIFS('Piano mese per mese'!$H$5:$H$244,'Piano mese per mese'!$A$5:$A$244,$A10,'Piano mese per mese'!$J$5:$J$244,"&lt;="&amp;(Commesse!$C$10+30*P$5))+IF(Commesse!$X$10&lt;=(Commesse!$C$10+30*P$5),Commesse!$W$10,0)-SUMIFS('Piano mese per mese'!$D$5:$D$244,'Piano mese per mese'!$A$5:$A$244,$A10,'Piano mese per mese'!$E$5:$E$244,"&lt;="&amp;(Commesse!$C$10+30*P$5))-SUMIFS('Piano mese per mese'!$F$5:$F$244,'Piano mese per mese'!$A$5:$A$244,$A10,'Piano mese per mese'!$G$5:$G$244,"&lt;="&amp;(Commesse!$C$10+30*P$5)))</f>
        <v/>
      </c>
      <c r="Q10" s="23">
        <f>IF(Commesse!$D$10="","",SUMIFS('Piano mese per mese'!$H$5:$H$244,'Piano mese per mese'!$A$5:$A$244,$A10,'Piano mese per mese'!$J$5:$J$244,"&lt;="&amp;(Commesse!$C$10+30*Q$5))+IF(Commesse!$X$10&lt;=(Commesse!$C$10+30*Q$5),Commesse!$W$10,0)-SUMIFS('Piano mese per mese'!$D$5:$D$244,'Piano mese per mese'!$A$5:$A$244,$A10,'Piano mese per mese'!$E$5:$E$244,"&lt;="&amp;(Commesse!$C$10+30*Q$5))-SUMIFS('Piano mese per mese'!$F$5:$F$244,'Piano mese per mese'!$A$5:$A$244,$A10,'Piano mese per mese'!$G$5:$G$244,"&lt;="&amp;(Commesse!$C$10+30*Q$5)))</f>
        <v/>
      </c>
      <c r="R10" s="23">
        <f>IF(Commesse!$D$10="","",SUMIFS('Piano mese per mese'!$H$5:$H$244,'Piano mese per mese'!$A$5:$A$244,$A10,'Piano mese per mese'!$J$5:$J$244,"&lt;="&amp;(Commesse!$C$10+30*R$5))+IF(Commesse!$X$10&lt;=(Commesse!$C$10+30*R$5),Commesse!$W$10,0)-SUMIFS('Piano mese per mese'!$D$5:$D$244,'Piano mese per mese'!$A$5:$A$244,$A10,'Piano mese per mese'!$E$5:$E$244,"&lt;="&amp;(Commesse!$C$10+30*R$5))-SUMIFS('Piano mese per mese'!$F$5:$F$244,'Piano mese per mese'!$A$5:$A$244,$A10,'Piano mese per mese'!$G$5:$G$244,"&lt;="&amp;(Commesse!$C$10+30*R$5)))</f>
        <v/>
      </c>
      <c r="S10" s="23">
        <f>IF(Commesse!$D$10="","",SUMIFS('Piano mese per mese'!$H$5:$H$244,'Piano mese per mese'!$A$5:$A$244,$A10,'Piano mese per mese'!$J$5:$J$244,"&lt;="&amp;(Commesse!$C$10+30*S$5))+IF(Commesse!$X$10&lt;=(Commesse!$C$10+30*S$5),Commesse!$W$10,0)-SUMIFS('Piano mese per mese'!$D$5:$D$244,'Piano mese per mese'!$A$5:$A$244,$A10,'Piano mese per mese'!$E$5:$E$244,"&lt;="&amp;(Commesse!$C$10+30*S$5))-SUMIFS('Piano mese per mese'!$F$5:$F$244,'Piano mese per mese'!$A$5:$A$244,$A10,'Piano mese per mese'!$G$5:$G$244,"&lt;="&amp;(Commesse!$C$10+30*S$5)))</f>
        <v/>
      </c>
      <c r="T10" s="23">
        <f>IF(Commesse!$D$10="","",SUMIFS('Piano mese per mese'!$H$5:$H$244,'Piano mese per mese'!$A$5:$A$244,$A10,'Piano mese per mese'!$J$5:$J$244,"&lt;="&amp;(Commesse!$C$10+30*T$5))+IF(Commesse!$X$10&lt;=(Commesse!$C$10+30*T$5),Commesse!$W$10,0)-SUMIFS('Piano mese per mese'!$D$5:$D$244,'Piano mese per mese'!$A$5:$A$244,$A10,'Piano mese per mese'!$E$5:$E$244,"&lt;="&amp;(Commesse!$C$10+30*T$5))-SUMIFS('Piano mese per mese'!$F$5:$F$244,'Piano mese per mese'!$A$5:$A$244,$A10,'Piano mese per mese'!$G$5:$G$244,"&lt;="&amp;(Commesse!$C$10+30*T$5)))</f>
        <v/>
      </c>
      <c r="U10" s="23">
        <f>IF(Commesse!$D$10="","",SUMIFS('Piano mese per mese'!$H$5:$H$244,'Piano mese per mese'!$A$5:$A$244,$A10,'Piano mese per mese'!$J$5:$J$244,"&lt;="&amp;(Commesse!$C$10+30*U$5))+IF(Commesse!$X$10&lt;=(Commesse!$C$10+30*U$5),Commesse!$W$10,0)-SUMIFS('Piano mese per mese'!$D$5:$D$244,'Piano mese per mese'!$A$5:$A$244,$A10,'Piano mese per mese'!$E$5:$E$244,"&lt;="&amp;(Commesse!$C$10+30*U$5))-SUMIFS('Piano mese per mese'!$F$5:$F$244,'Piano mese per mese'!$A$5:$A$244,$A10,'Piano mese per mese'!$G$5:$G$244,"&lt;="&amp;(Commesse!$C$10+30*U$5)))</f>
        <v/>
      </c>
      <c r="V10" s="23">
        <f>IF(Commesse!$D$10="","",SUMIFS('Piano mese per mese'!$H$5:$H$244,'Piano mese per mese'!$A$5:$A$244,$A10,'Piano mese per mese'!$J$5:$J$244,"&lt;="&amp;(Commesse!$C$10+30*V$5))+IF(Commesse!$X$10&lt;=(Commesse!$C$10+30*V$5),Commesse!$W$10,0)-SUMIFS('Piano mese per mese'!$D$5:$D$244,'Piano mese per mese'!$A$5:$A$244,$A10,'Piano mese per mese'!$E$5:$E$244,"&lt;="&amp;(Commesse!$C$10+30*V$5))-SUMIFS('Piano mese per mese'!$F$5:$F$244,'Piano mese per mese'!$A$5:$A$244,$A10,'Piano mese per mese'!$G$5:$G$244,"&lt;="&amp;(Commesse!$C$10+30*V$5)))</f>
        <v/>
      </c>
      <c r="W10" s="23">
        <f>IF(Commesse!$D$10="","",SUMIFS('Piano mese per mese'!$H$5:$H$244,'Piano mese per mese'!$A$5:$A$244,$A10,'Piano mese per mese'!$J$5:$J$244,"&lt;="&amp;(Commesse!$C$10+30*W$5))+IF(Commesse!$X$10&lt;=(Commesse!$C$10+30*W$5),Commesse!$W$10,0)-SUMIFS('Piano mese per mese'!$D$5:$D$244,'Piano mese per mese'!$A$5:$A$244,$A10,'Piano mese per mese'!$E$5:$E$244,"&lt;="&amp;(Commesse!$C$10+30*W$5))-SUMIFS('Piano mese per mese'!$F$5:$F$244,'Piano mese per mese'!$A$5:$A$244,$A10,'Piano mese per mese'!$G$5:$G$244,"&lt;="&amp;(Commesse!$C$10+30*W$5)))</f>
        <v/>
      </c>
      <c r="X10" s="23">
        <f>IF(Commesse!$D$10="","",SUMIFS('Piano mese per mese'!$H$5:$H$244,'Piano mese per mese'!$A$5:$A$244,$A10,'Piano mese per mese'!$J$5:$J$244,"&lt;="&amp;(Commesse!$C$10+30*X$5))+IF(Commesse!$X$10&lt;=(Commesse!$C$10+30*X$5),Commesse!$W$10,0)-SUMIFS('Piano mese per mese'!$D$5:$D$244,'Piano mese per mese'!$A$5:$A$244,$A10,'Piano mese per mese'!$E$5:$E$244,"&lt;="&amp;(Commesse!$C$10+30*X$5))-SUMIFS('Piano mese per mese'!$F$5:$F$244,'Piano mese per mese'!$A$5:$A$244,$A10,'Piano mese per mese'!$G$5:$G$244,"&lt;="&amp;(Commesse!$C$10+30*X$5)))</f>
        <v/>
      </c>
      <c r="Y10" s="23">
        <f>IF(Commesse!$D$10="","",SUMIFS('Piano mese per mese'!$H$5:$H$244,'Piano mese per mese'!$A$5:$A$244,$A10,'Piano mese per mese'!$J$5:$J$244,"&lt;="&amp;(Commesse!$C$10+30*Y$5))+IF(Commesse!$X$10&lt;=(Commesse!$C$10+30*Y$5),Commesse!$W$10,0)-SUMIFS('Piano mese per mese'!$D$5:$D$244,'Piano mese per mese'!$A$5:$A$244,$A10,'Piano mese per mese'!$E$5:$E$244,"&lt;="&amp;(Commesse!$C$10+30*Y$5))-SUMIFS('Piano mese per mese'!$F$5:$F$244,'Piano mese per mese'!$A$5:$A$244,$A10,'Piano mese per mese'!$G$5:$G$244,"&lt;="&amp;(Commesse!$C$10+30*Y$5)))</f>
        <v/>
      </c>
      <c r="Z10" s="23">
        <f>IF(Commesse!$D$10="","",SUMIFS('Piano mese per mese'!$H$5:$H$244,'Piano mese per mese'!$A$5:$A$244,$A10,'Piano mese per mese'!$J$5:$J$244,"&lt;="&amp;(Commesse!$C$10+30*Z$5))+IF(Commesse!$X$10&lt;=(Commesse!$C$10+30*Z$5),Commesse!$W$10,0)-SUMIFS('Piano mese per mese'!$D$5:$D$244,'Piano mese per mese'!$A$5:$A$244,$A10,'Piano mese per mese'!$E$5:$E$244,"&lt;="&amp;(Commesse!$C$10+30*Z$5))-SUMIFS('Piano mese per mese'!$F$5:$F$244,'Piano mese per mese'!$A$5:$A$244,$A10,'Piano mese per mese'!$G$5:$G$244,"&lt;="&amp;(Commesse!$C$10+30*Z$5)))</f>
        <v/>
      </c>
      <c r="AA10" s="23">
        <f>IF(Commesse!$D$10="","",SUMIFS('Piano mese per mese'!$H$5:$H$244,'Piano mese per mese'!$A$5:$A$244,$A10,'Piano mese per mese'!$J$5:$J$244,"&lt;="&amp;(Commesse!$C$10+30*AA$5))+IF(Commesse!$X$10&lt;=(Commesse!$C$10+30*AA$5),Commesse!$W$10,0)-SUMIFS('Piano mese per mese'!$D$5:$D$244,'Piano mese per mese'!$A$5:$A$244,$A10,'Piano mese per mese'!$E$5:$E$244,"&lt;="&amp;(Commesse!$C$10+30*AA$5))-SUMIFS('Piano mese per mese'!$F$5:$F$244,'Piano mese per mese'!$A$5:$A$244,$A10,'Piano mese per mese'!$G$5:$G$244,"&lt;="&amp;(Commesse!$C$10+30*AA$5)))</f>
        <v/>
      </c>
      <c r="AB10" s="23">
        <f>IF(Commesse!$D$10="","",SUMIFS('Piano mese per mese'!$H$5:$H$244,'Piano mese per mese'!$A$5:$A$244,$A10,'Piano mese per mese'!$J$5:$J$244,"&lt;="&amp;(Commesse!$C$10+30*AB$5))+IF(Commesse!$X$10&lt;=(Commesse!$C$10+30*AB$5),Commesse!$W$10,0)-SUMIFS('Piano mese per mese'!$D$5:$D$244,'Piano mese per mese'!$A$5:$A$244,$A10,'Piano mese per mese'!$E$5:$E$244,"&lt;="&amp;(Commesse!$C$10+30*AB$5))-SUMIFS('Piano mese per mese'!$F$5:$F$244,'Piano mese per mese'!$A$5:$A$244,$A10,'Piano mese per mese'!$G$5:$G$244,"&lt;="&amp;(Commesse!$C$10+30*AB$5)))</f>
        <v/>
      </c>
      <c r="AC10" s="23">
        <f>IF(Commesse!$D$10="","",SUMIFS('Piano mese per mese'!$H$5:$H$244,'Piano mese per mese'!$A$5:$A$244,$A10,'Piano mese per mese'!$J$5:$J$244,"&lt;="&amp;(Commesse!$C$10+30*AC$5))+IF(Commesse!$X$10&lt;=(Commesse!$C$10+30*AC$5),Commesse!$W$10,0)-SUMIFS('Piano mese per mese'!$D$5:$D$244,'Piano mese per mese'!$A$5:$A$244,$A10,'Piano mese per mese'!$E$5:$E$244,"&lt;="&amp;(Commesse!$C$10+30*AC$5))-SUMIFS('Piano mese per mese'!$F$5:$F$244,'Piano mese per mese'!$A$5:$A$244,$A10,'Piano mese per mese'!$G$5:$G$244,"&lt;="&amp;(Commesse!$C$10+30*AC$5)))</f>
        <v/>
      </c>
      <c r="AD10" s="23">
        <f>IF(Commesse!$D$10="","",SUMIFS('Piano mese per mese'!$H$5:$H$244,'Piano mese per mese'!$A$5:$A$244,$A10,'Piano mese per mese'!$J$5:$J$244,"&lt;="&amp;(Commesse!$C$10+30*AD$5))+IF(Commesse!$X$10&lt;=(Commesse!$C$10+30*AD$5),Commesse!$W$10,0)-SUMIFS('Piano mese per mese'!$D$5:$D$244,'Piano mese per mese'!$A$5:$A$244,$A10,'Piano mese per mese'!$E$5:$E$244,"&lt;="&amp;(Commesse!$C$10+30*AD$5))-SUMIFS('Piano mese per mese'!$F$5:$F$244,'Piano mese per mese'!$A$5:$A$244,$A10,'Piano mese per mese'!$G$5:$G$244,"&lt;="&amp;(Commesse!$C$10+30*AD$5)))</f>
        <v/>
      </c>
      <c r="AE10" s="23">
        <f>IF(Commesse!$D$10="","",SUMIFS('Piano mese per mese'!$H$5:$H$244,'Piano mese per mese'!$A$5:$A$244,$A10,'Piano mese per mese'!$J$5:$J$244,"&lt;="&amp;(Commesse!$C$10+30*AE$5))+IF(Commesse!$X$10&lt;=(Commesse!$C$10+30*AE$5),Commesse!$W$10,0)-SUMIFS('Piano mese per mese'!$D$5:$D$244,'Piano mese per mese'!$A$5:$A$244,$A10,'Piano mese per mese'!$E$5:$E$244,"&lt;="&amp;(Commesse!$C$10+30*AE$5))-SUMIFS('Piano mese per mese'!$F$5:$F$244,'Piano mese per mese'!$A$5:$A$244,$A10,'Piano mese per mese'!$G$5:$G$244,"&lt;="&amp;(Commesse!$C$10+30*AE$5)))</f>
        <v/>
      </c>
      <c r="AF10" s="23">
        <f>IF(Commesse!$D$10="","",SUMIFS('Piano mese per mese'!$H$5:$H$244,'Piano mese per mese'!$A$5:$A$244,$A10,'Piano mese per mese'!$J$5:$J$244,"&lt;="&amp;(Commesse!$C$10+30*AF$5))+IF(Commesse!$X$10&lt;=(Commesse!$C$10+30*AF$5),Commesse!$W$10,0)-SUMIFS('Piano mese per mese'!$D$5:$D$244,'Piano mese per mese'!$A$5:$A$244,$A10,'Piano mese per mese'!$E$5:$E$244,"&lt;="&amp;(Commesse!$C$10+30*AF$5))-SUMIFS('Piano mese per mese'!$F$5:$F$244,'Piano mese per mese'!$A$5:$A$244,$A10,'Piano mese per mese'!$G$5:$G$244,"&lt;="&amp;(Commesse!$C$10+30*AF$5)))</f>
        <v/>
      </c>
      <c r="AG10" s="23">
        <f>IF(Commesse!$D$10="","",SUMIFS('Piano mese per mese'!$H$5:$H$244,'Piano mese per mese'!$A$5:$A$244,$A10,'Piano mese per mese'!$J$5:$J$244,"&lt;="&amp;(Commesse!$C$10+30*AG$5))+IF(Commesse!$X$10&lt;=(Commesse!$C$10+30*AG$5),Commesse!$W$10,0)-SUMIFS('Piano mese per mese'!$D$5:$D$244,'Piano mese per mese'!$A$5:$A$244,$A10,'Piano mese per mese'!$E$5:$E$244,"&lt;="&amp;(Commesse!$C$10+30*AG$5))-SUMIFS('Piano mese per mese'!$F$5:$F$244,'Piano mese per mese'!$A$5:$A$244,$A10,'Piano mese per mese'!$G$5:$G$244,"&lt;="&amp;(Commesse!$C$10+30*AG$5)))</f>
        <v/>
      </c>
      <c r="AH10" s="23">
        <f>IF(Commesse!$D$10="","",SUMIFS('Piano mese per mese'!$H$5:$H$244,'Piano mese per mese'!$A$5:$A$244,$A10,'Piano mese per mese'!$J$5:$J$244,"&lt;="&amp;(Commesse!$C$10+30*AH$5))+IF(Commesse!$X$10&lt;=(Commesse!$C$10+30*AH$5),Commesse!$W$10,0)-SUMIFS('Piano mese per mese'!$D$5:$D$244,'Piano mese per mese'!$A$5:$A$244,$A10,'Piano mese per mese'!$E$5:$E$244,"&lt;="&amp;(Commesse!$C$10+30*AH$5))-SUMIFS('Piano mese per mese'!$F$5:$F$244,'Piano mese per mese'!$A$5:$A$244,$A10,'Piano mese per mese'!$G$5:$G$244,"&lt;="&amp;(Commesse!$C$10+30*AH$5)))</f>
        <v/>
      </c>
      <c r="AI10" s="23">
        <f>IF(Commesse!$D$10="","",SUMIFS('Piano mese per mese'!$H$5:$H$244,'Piano mese per mese'!$A$5:$A$244,$A10,'Piano mese per mese'!$J$5:$J$244,"&lt;="&amp;(Commesse!$C$10+30*AI$5))+IF(Commesse!$X$10&lt;=(Commesse!$C$10+30*AI$5),Commesse!$W$10,0)-SUMIFS('Piano mese per mese'!$D$5:$D$244,'Piano mese per mese'!$A$5:$A$244,$A10,'Piano mese per mese'!$E$5:$E$244,"&lt;="&amp;(Commesse!$C$10+30*AI$5))-SUMIFS('Piano mese per mese'!$F$5:$F$244,'Piano mese per mese'!$A$5:$A$244,$A10,'Piano mese per mese'!$G$5:$G$244,"&lt;="&amp;(Commesse!$C$10+30*AI$5)))</f>
        <v/>
      </c>
      <c r="AJ10" s="23">
        <f>IF(Commesse!$D$10="","",SUMIFS('Piano mese per mese'!$H$5:$H$244,'Piano mese per mese'!$A$5:$A$244,$A10,'Piano mese per mese'!$J$5:$J$244,"&lt;="&amp;(Commesse!$C$10+30*AJ$5))+IF(Commesse!$X$10&lt;=(Commesse!$C$10+30*AJ$5),Commesse!$W$10,0)-SUMIFS('Piano mese per mese'!$D$5:$D$244,'Piano mese per mese'!$A$5:$A$244,$A10,'Piano mese per mese'!$E$5:$E$244,"&lt;="&amp;(Commesse!$C$10+30*AJ$5))-SUMIFS('Piano mese per mese'!$F$5:$F$244,'Piano mese per mese'!$A$5:$A$244,$A10,'Piano mese per mese'!$G$5:$G$244,"&lt;="&amp;(Commesse!$C$10+30*AJ$5)))</f>
        <v/>
      </c>
      <c r="AK10" s="23">
        <f>IF(Commesse!$D$10="","",SUMIFS('Piano mese per mese'!$H$5:$H$244,'Piano mese per mese'!$A$5:$A$244,$A10,'Piano mese per mese'!$J$5:$J$244,"&lt;="&amp;(Commesse!$C$10+30*AK$5))+IF(Commesse!$X$10&lt;=(Commesse!$C$10+30*AK$5),Commesse!$W$10,0)-SUMIFS('Piano mese per mese'!$D$5:$D$244,'Piano mese per mese'!$A$5:$A$244,$A10,'Piano mese per mese'!$E$5:$E$244,"&lt;="&amp;(Commesse!$C$10+30*AK$5))-SUMIFS('Piano mese per mese'!$F$5:$F$244,'Piano mese per mese'!$A$5:$A$244,$A10,'Piano mese per mese'!$G$5:$G$244,"&lt;="&amp;(Commesse!$C$10+30*AK$5)))</f>
        <v/>
      </c>
      <c r="AL10" s="23">
        <f>IF(Commesse!$D$10="","",SUMIFS('Piano mese per mese'!$H$5:$H$244,'Piano mese per mese'!$A$5:$A$244,$A10,'Piano mese per mese'!$J$5:$J$244,"&lt;="&amp;(Commesse!$C$10+30*AL$5))+IF(Commesse!$X$10&lt;=(Commesse!$C$10+30*AL$5),Commesse!$W$10,0)-SUMIFS('Piano mese per mese'!$D$5:$D$244,'Piano mese per mese'!$A$5:$A$244,$A10,'Piano mese per mese'!$E$5:$E$244,"&lt;="&amp;(Commesse!$C$10+30*AL$5))-SUMIFS('Piano mese per mese'!$F$5:$F$244,'Piano mese per mese'!$A$5:$A$244,$A10,'Piano mese per mese'!$G$5:$G$244,"&lt;="&amp;(Commesse!$C$10+30*AL$5)))</f>
        <v/>
      </c>
    </row>
    <row r="11">
      <c r="A11" t="n">
        <v>6</v>
      </c>
      <c r="B11">
        <f>IF(Commesse!$D$11="","",Commesse!$B$11)</f>
        <v/>
      </c>
      <c r="C11" s="23">
        <f>IF(Commesse!$D$11="","",SUMIFS('Piano mese per mese'!$H$5:$H$244,'Piano mese per mese'!$A$5:$A$244,$A11,'Piano mese per mese'!$J$5:$J$244,"&lt;="&amp;(Commesse!$C$11+30*C$5))+IF(Commesse!$X$11&lt;=(Commesse!$C$11+30*C$5),Commesse!$W$11,0)-SUMIFS('Piano mese per mese'!$D$5:$D$244,'Piano mese per mese'!$A$5:$A$244,$A11,'Piano mese per mese'!$E$5:$E$244,"&lt;="&amp;(Commesse!$C$11+30*C$5))-SUMIFS('Piano mese per mese'!$F$5:$F$244,'Piano mese per mese'!$A$5:$A$244,$A11,'Piano mese per mese'!$G$5:$G$244,"&lt;="&amp;(Commesse!$C$11+30*C$5)))</f>
        <v/>
      </c>
      <c r="D11" s="23">
        <f>IF(Commesse!$D$11="","",SUMIFS('Piano mese per mese'!$H$5:$H$244,'Piano mese per mese'!$A$5:$A$244,$A11,'Piano mese per mese'!$J$5:$J$244,"&lt;="&amp;(Commesse!$C$11+30*D$5))+IF(Commesse!$X$11&lt;=(Commesse!$C$11+30*D$5),Commesse!$W$11,0)-SUMIFS('Piano mese per mese'!$D$5:$D$244,'Piano mese per mese'!$A$5:$A$244,$A11,'Piano mese per mese'!$E$5:$E$244,"&lt;="&amp;(Commesse!$C$11+30*D$5))-SUMIFS('Piano mese per mese'!$F$5:$F$244,'Piano mese per mese'!$A$5:$A$244,$A11,'Piano mese per mese'!$G$5:$G$244,"&lt;="&amp;(Commesse!$C$11+30*D$5)))</f>
        <v/>
      </c>
      <c r="E11" s="23">
        <f>IF(Commesse!$D$11="","",SUMIFS('Piano mese per mese'!$H$5:$H$244,'Piano mese per mese'!$A$5:$A$244,$A11,'Piano mese per mese'!$J$5:$J$244,"&lt;="&amp;(Commesse!$C$11+30*E$5))+IF(Commesse!$X$11&lt;=(Commesse!$C$11+30*E$5),Commesse!$W$11,0)-SUMIFS('Piano mese per mese'!$D$5:$D$244,'Piano mese per mese'!$A$5:$A$244,$A11,'Piano mese per mese'!$E$5:$E$244,"&lt;="&amp;(Commesse!$C$11+30*E$5))-SUMIFS('Piano mese per mese'!$F$5:$F$244,'Piano mese per mese'!$A$5:$A$244,$A11,'Piano mese per mese'!$G$5:$G$244,"&lt;="&amp;(Commesse!$C$11+30*E$5)))</f>
        <v/>
      </c>
      <c r="F11" s="23">
        <f>IF(Commesse!$D$11="","",SUMIFS('Piano mese per mese'!$H$5:$H$244,'Piano mese per mese'!$A$5:$A$244,$A11,'Piano mese per mese'!$J$5:$J$244,"&lt;="&amp;(Commesse!$C$11+30*F$5))+IF(Commesse!$X$11&lt;=(Commesse!$C$11+30*F$5),Commesse!$W$11,0)-SUMIFS('Piano mese per mese'!$D$5:$D$244,'Piano mese per mese'!$A$5:$A$244,$A11,'Piano mese per mese'!$E$5:$E$244,"&lt;="&amp;(Commesse!$C$11+30*F$5))-SUMIFS('Piano mese per mese'!$F$5:$F$244,'Piano mese per mese'!$A$5:$A$244,$A11,'Piano mese per mese'!$G$5:$G$244,"&lt;="&amp;(Commesse!$C$11+30*F$5)))</f>
        <v/>
      </c>
      <c r="G11" s="23">
        <f>IF(Commesse!$D$11="","",SUMIFS('Piano mese per mese'!$H$5:$H$244,'Piano mese per mese'!$A$5:$A$244,$A11,'Piano mese per mese'!$J$5:$J$244,"&lt;="&amp;(Commesse!$C$11+30*G$5))+IF(Commesse!$X$11&lt;=(Commesse!$C$11+30*G$5),Commesse!$W$11,0)-SUMIFS('Piano mese per mese'!$D$5:$D$244,'Piano mese per mese'!$A$5:$A$244,$A11,'Piano mese per mese'!$E$5:$E$244,"&lt;="&amp;(Commesse!$C$11+30*G$5))-SUMIFS('Piano mese per mese'!$F$5:$F$244,'Piano mese per mese'!$A$5:$A$244,$A11,'Piano mese per mese'!$G$5:$G$244,"&lt;="&amp;(Commesse!$C$11+30*G$5)))</f>
        <v/>
      </c>
      <c r="H11" s="23">
        <f>IF(Commesse!$D$11="","",SUMIFS('Piano mese per mese'!$H$5:$H$244,'Piano mese per mese'!$A$5:$A$244,$A11,'Piano mese per mese'!$J$5:$J$244,"&lt;="&amp;(Commesse!$C$11+30*H$5))+IF(Commesse!$X$11&lt;=(Commesse!$C$11+30*H$5),Commesse!$W$11,0)-SUMIFS('Piano mese per mese'!$D$5:$D$244,'Piano mese per mese'!$A$5:$A$244,$A11,'Piano mese per mese'!$E$5:$E$244,"&lt;="&amp;(Commesse!$C$11+30*H$5))-SUMIFS('Piano mese per mese'!$F$5:$F$244,'Piano mese per mese'!$A$5:$A$244,$A11,'Piano mese per mese'!$G$5:$G$244,"&lt;="&amp;(Commesse!$C$11+30*H$5)))</f>
        <v/>
      </c>
      <c r="I11" s="23">
        <f>IF(Commesse!$D$11="","",SUMIFS('Piano mese per mese'!$H$5:$H$244,'Piano mese per mese'!$A$5:$A$244,$A11,'Piano mese per mese'!$J$5:$J$244,"&lt;="&amp;(Commesse!$C$11+30*I$5))+IF(Commesse!$X$11&lt;=(Commesse!$C$11+30*I$5),Commesse!$W$11,0)-SUMIFS('Piano mese per mese'!$D$5:$D$244,'Piano mese per mese'!$A$5:$A$244,$A11,'Piano mese per mese'!$E$5:$E$244,"&lt;="&amp;(Commesse!$C$11+30*I$5))-SUMIFS('Piano mese per mese'!$F$5:$F$244,'Piano mese per mese'!$A$5:$A$244,$A11,'Piano mese per mese'!$G$5:$G$244,"&lt;="&amp;(Commesse!$C$11+30*I$5)))</f>
        <v/>
      </c>
      <c r="J11" s="23">
        <f>IF(Commesse!$D$11="","",SUMIFS('Piano mese per mese'!$H$5:$H$244,'Piano mese per mese'!$A$5:$A$244,$A11,'Piano mese per mese'!$J$5:$J$244,"&lt;="&amp;(Commesse!$C$11+30*J$5))+IF(Commesse!$X$11&lt;=(Commesse!$C$11+30*J$5),Commesse!$W$11,0)-SUMIFS('Piano mese per mese'!$D$5:$D$244,'Piano mese per mese'!$A$5:$A$244,$A11,'Piano mese per mese'!$E$5:$E$244,"&lt;="&amp;(Commesse!$C$11+30*J$5))-SUMIFS('Piano mese per mese'!$F$5:$F$244,'Piano mese per mese'!$A$5:$A$244,$A11,'Piano mese per mese'!$G$5:$G$244,"&lt;="&amp;(Commesse!$C$11+30*J$5)))</f>
        <v/>
      </c>
      <c r="K11" s="23">
        <f>IF(Commesse!$D$11="","",SUMIFS('Piano mese per mese'!$H$5:$H$244,'Piano mese per mese'!$A$5:$A$244,$A11,'Piano mese per mese'!$J$5:$J$244,"&lt;="&amp;(Commesse!$C$11+30*K$5))+IF(Commesse!$X$11&lt;=(Commesse!$C$11+30*K$5),Commesse!$W$11,0)-SUMIFS('Piano mese per mese'!$D$5:$D$244,'Piano mese per mese'!$A$5:$A$244,$A11,'Piano mese per mese'!$E$5:$E$244,"&lt;="&amp;(Commesse!$C$11+30*K$5))-SUMIFS('Piano mese per mese'!$F$5:$F$244,'Piano mese per mese'!$A$5:$A$244,$A11,'Piano mese per mese'!$G$5:$G$244,"&lt;="&amp;(Commesse!$C$11+30*K$5)))</f>
        <v/>
      </c>
      <c r="L11" s="23">
        <f>IF(Commesse!$D$11="","",SUMIFS('Piano mese per mese'!$H$5:$H$244,'Piano mese per mese'!$A$5:$A$244,$A11,'Piano mese per mese'!$J$5:$J$244,"&lt;="&amp;(Commesse!$C$11+30*L$5))+IF(Commesse!$X$11&lt;=(Commesse!$C$11+30*L$5),Commesse!$W$11,0)-SUMIFS('Piano mese per mese'!$D$5:$D$244,'Piano mese per mese'!$A$5:$A$244,$A11,'Piano mese per mese'!$E$5:$E$244,"&lt;="&amp;(Commesse!$C$11+30*L$5))-SUMIFS('Piano mese per mese'!$F$5:$F$244,'Piano mese per mese'!$A$5:$A$244,$A11,'Piano mese per mese'!$G$5:$G$244,"&lt;="&amp;(Commesse!$C$11+30*L$5)))</f>
        <v/>
      </c>
      <c r="M11" s="23">
        <f>IF(Commesse!$D$11="","",SUMIFS('Piano mese per mese'!$H$5:$H$244,'Piano mese per mese'!$A$5:$A$244,$A11,'Piano mese per mese'!$J$5:$J$244,"&lt;="&amp;(Commesse!$C$11+30*M$5))+IF(Commesse!$X$11&lt;=(Commesse!$C$11+30*M$5),Commesse!$W$11,0)-SUMIFS('Piano mese per mese'!$D$5:$D$244,'Piano mese per mese'!$A$5:$A$244,$A11,'Piano mese per mese'!$E$5:$E$244,"&lt;="&amp;(Commesse!$C$11+30*M$5))-SUMIFS('Piano mese per mese'!$F$5:$F$244,'Piano mese per mese'!$A$5:$A$244,$A11,'Piano mese per mese'!$G$5:$G$244,"&lt;="&amp;(Commesse!$C$11+30*M$5)))</f>
        <v/>
      </c>
      <c r="N11" s="23">
        <f>IF(Commesse!$D$11="","",SUMIFS('Piano mese per mese'!$H$5:$H$244,'Piano mese per mese'!$A$5:$A$244,$A11,'Piano mese per mese'!$J$5:$J$244,"&lt;="&amp;(Commesse!$C$11+30*N$5))+IF(Commesse!$X$11&lt;=(Commesse!$C$11+30*N$5),Commesse!$W$11,0)-SUMIFS('Piano mese per mese'!$D$5:$D$244,'Piano mese per mese'!$A$5:$A$244,$A11,'Piano mese per mese'!$E$5:$E$244,"&lt;="&amp;(Commesse!$C$11+30*N$5))-SUMIFS('Piano mese per mese'!$F$5:$F$244,'Piano mese per mese'!$A$5:$A$244,$A11,'Piano mese per mese'!$G$5:$G$244,"&lt;="&amp;(Commesse!$C$11+30*N$5)))</f>
        <v/>
      </c>
      <c r="O11" s="23">
        <f>IF(Commesse!$D$11="","",SUMIFS('Piano mese per mese'!$H$5:$H$244,'Piano mese per mese'!$A$5:$A$244,$A11,'Piano mese per mese'!$J$5:$J$244,"&lt;="&amp;(Commesse!$C$11+30*O$5))+IF(Commesse!$X$11&lt;=(Commesse!$C$11+30*O$5),Commesse!$W$11,0)-SUMIFS('Piano mese per mese'!$D$5:$D$244,'Piano mese per mese'!$A$5:$A$244,$A11,'Piano mese per mese'!$E$5:$E$244,"&lt;="&amp;(Commesse!$C$11+30*O$5))-SUMIFS('Piano mese per mese'!$F$5:$F$244,'Piano mese per mese'!$A$5:$A$244,$A11,'Piano mese per mese'!$G$5:$G$244,"&lt;="&amp;(Commesse!$C$11+30*O$5)))</f>
        <v/>
      </c>
      <c r="P11" s="23">
        <f>IF(Commesse!$D$11="","",SUMIFS('Piano mese per mese'!$H$5:$H$244,'Piano mese per mese'!$A$5:$A$244,$A11,'Piano mese per mese'!$J$5:$J$244,"&lt;="&amp;(Commesse!$C$11+30*P$5))+IF(Commesse!$X$11&lt;=(Commesse!$C$11+30*P$5),Commesse!$W$11,0)-SUMIFS('Piano mese per mese'!$D$5:$D$244,'Piano mese per mese'!$A$5:$A$244,$A11,'Piano mese per mese'!$E$5:$E$244,"&lt;="&amp;(Commesse!$C$11+30*P$5))-SUMIFS('Piano mese per mese'!$F$5:$F$244,'Piano mese per mese'!$A$5:$A$244,$A11,'Piano mese per mese'!$G$5:$G$244,"&lt;="&amp;(Commesse!$C$11+30*P$5)))</f>
        <v/>
      </c>
      <c r="Q11" s="23">
        <f>IF(Commesse!$D$11="","",SUMIFS('Piano mese per mese'!$H$5:$H$244,'Piano mese per mese'!$A$5:$A$244,$A11,'Piano mese per mese'!$J$5:$J$244,"&lt;="&amp;(Commesse!$C$11+30*Q$5))+IF(Commesse!$X$11&lt;=(Commesse!$C$11+30*Q$5),Commesse!$W$11,0)-SUMIFS('Piano mese per mese'!$D$5:$D$244,'Piano mese per mese'!$A$5:$A$244,$A11,'Piano mese per mese'!$E$5:$E$244,"&lt;="&amp;(Commesse!$C$11+30*Q$5))-SUMIFS('Piano mese per mese'!$F$5:$F$244,'Piano mese per mese'!$A$5:$A$244,$A11,'Piano mese per mese'!$G$5:$G$244,"&lt;="&amp;(Commesse!$C$11+30*Q$5)))</f>
        <v/>
      </c>
      <c r="R11" s="23">
        <f>IF(Commesse!$D$11="","",SUMIFS('Piano mese per mese'!$H$5:$H$244,'Piano mese per mese'!$A$5:$A$244,$A11,'Piano mese per mese'!$J$5:$J$244,"&lt;="&amp;(Commesse!$C$11+30*R$5))+IF(Commesse!$X$11&lt;=(Commesse!$C$11+30*R$5),Commesse!$W$11,0)-SUMIFS('Piano mese per mese'!$D$5:$D$244,'Piano mese per mese'!$A$5:$A$244,$A11,'Piano mese per mese'!$E$5:$E$244,"&lt;="&amp;(Commesse!$C$11+30*R$5))-SUMIFS('Piano mese per mese'!$F$5:$F$244,'Piano mese per mese'!$A$5:$A$244,$A11,'Piano mese per mese'!$G$5:$G$244,"&lt;="&amp;(Commesse!$C$11+30*R$5)))</f>
        <v/>
      </c>
      <c r="S11" s="23">
        <f>IF(Commesse!$D$11="","",SUMIFS('Piano mese per mese'!$H$5:$H$244,'Piano mese per mese'!$A$5:$A$244,$A11,'Piano mese per mese'!$J$5:$J$244,"&lt;="&amp;(Commesse!$C$11+30*S$5))+IF(Commesse!$X$11&lt;=(Commesse!$C$11+30*S$5),Commesse!$W$11,0)-SUMIFS('Piano mese per mese'!$D$5:$D$244,'Piano mese per mese'!$A$5:$A$244,$A11,'Piano mese per mese'!$E$5:$E$244,"&lt;="&amp;(Commesse!$C$11+30*S$5))-SUMIFS('Piano mese per mese'!$F$5:$F$244,'Piano mese per mese'!$A$5:$A$244,$A11,'Piano mese per mese'!$G$5:$G$244,"&lt;="&amp;(Commesse!$C$11+30*S$5)))</f>
        <v/>
      </c>
      <c r="T11" s="23">
        <f>IF(Commesse!$D$11="","",SUMIFS('Piano mese per mese'!$H$5:$H$244,'Piano mese per mese'!$A$5:$A$244,$A11,'Piano mese per mese'!$J$5:$J$244,"&lt;="&amp;(Commesse!$C$11+30*T$5))+IF(Commesse!$X$11&lt;=(Commesse!$C$11+30*T$5),Commesse!$W$11,0)-SUMIFS('Piano mese per mese'!$D$5:$D$244,'Piano mese per mese'!$A$5:$A$244,$A11,'Piano mese per mese'!$E$5:$E$244,"&lt;="&amp;(Commesse!$C$11+30*T$5))-SUMIFS('Piano mese per mese'!$F$5:$F$244,'Piano mese per mese'!$A$5:$A$244,$A11,'Piano mese per mese'!$G$5:$G$244,"&lt;="&amp;(Commesse!$C$11+30*T$5)))</f>
        <v/>
      </c>
      <c r="U11" s="23">
        <f>IF(Commesse!$D$11="","",SUMIFS('Piano mese per mese'!$H$5:$H$244,'Piano mese per mese'!$A$5:$A$244,$A11,'Piano mese per mese'!$J$5:$J$244,"&lt;="&amp;(Commesse!$C$11+30*U$5))+IF(Commesse!$X$11&lt;=(Commesse!$C$11+30*U$5),Commesse!$W$11,0)-SUMIFS('Piano mese per mese'!$D$5:$D$244,'Piano mese per mese'!$A$5:$A$244,$A11,'Piano mese per mese'!$E$5:$E$244,"&lt;="&amp;(Commesse!$C$11+30*U$5))-SUMIFS('Piano mese per mese'!$F$5:$F$244,'Piano mese per mese'!$A$5:$A$244,$A11,'Piano mese per mese'!$G$5:$G$244,"&lt;="&amp;(Commesse!$C$11+30*U$5)))</f>
        <v/>
      </c>
      <c r="V11" s="23">
        <f>IF(Commesse!$D$11="","",SUMIFS('Piano mese per mese'!$H$5:$H$244,'Piano mese per mese'!$A$5:$A$244,$A11,'Piano mese per mese'!$J$5:$J$244,"&lt;="&amp;(Commesse!$C$11+30*V$5))+IF(Commesse!$X$11&lt;=(Commesse!$C$11+30*V$5),Commesse!$W$11,0)-SUMIFS('Piano mese per mese'!$D$5:$D$244,'Piano mese per mese'!$A$5:$A$244,$A11,'Piano mese per mese'!$E$5:$E$244,"&lt;="&amp;(Commesse!$C$11+30*V$5))-SUMIFS('Piano mese per mese'!$F$5:$F$244,'Piano mese per mese'!$A$5:$A$244,$A11,'Piano mese per mese'!$G$5:$G$244,"&lt;="&amp;(Commesse!$C$11+30*V$5)))</f>
        <v/>
      </c>
      <c r="W11" s="23">
        <f>IF(Commesse!$D$11="","",SUMIFS('Piano mese per mese'!$H$5:$H$244,'Piano mese per mese'!$A$5:$A$244,$A11,'Piano mese per mese'!$J$5:$J$244,"&lt;="&amp;(Commesse!$C$11+30*W$5))+IF(Commesse!$X$11&lt;=(Commesse!$C$11+30*W$5),Commesse!$W$11,0)-SUMIFS('Piano mese per mese'!$D$5:$D$244,'Piano mese per mese'!$A$5:$A$244,$A11,'Piano mese per mese'!$E$5:$E$244,"&lt;="&amp;(Commesse!$C$11+30*W$5))-SUMIFS('Piano mese per mese'!$F$5:$F$244,'Piano mese per mese'!$A$5:$A$244,$A11,'Piano mese per mese'!$G$5:$G$244,"&lt;="&amp;(Commesse!$C$11+30*W$5)))</f>
        <v/>
      </c>
      <c r="X11" s="23">
        <f>IF(Commesse!$D$11="","",SUMIFS('Piano mese per mese'!$H$5:$H$244,'Piano mese per mese'!$A$5:$A$244,$A11,'Piano mese per mese'!$J$5:$J$244,"&lt;="&amp;(Commesse!$C$11+30*X$5))+IF(Commesse!$X$11&lt;=(Commesse!$C$11+30*X$5),Commesse!$W$11,0)-SUMIFS('Piano mese per mese'!$D$5:$D$244,'Piano mese per mese'!$A$5:$A$244,$A11,'Piano mese per mese'!$E$5:$E$244,"&lt;="&amp;(Commesse!$C$11+30*X$5))-SUMIFS('Piano mese per mese'!$F$5:$F$244,'Piano mese per mese'!$A$5:$A$244,$A11,'Piano mese per mese'!$G$5:$G$244,"&lt;="&amp;(Commesse!$C$11+30*X$5)))</f>
        <v/>
      </c>
      <c r="Y11" s="23">
        <f>IF(Commesse!$D$11="","",SUMIFS('Piano mese per mese'!$H$5:$H$244,'Piano mese per mese'!$A$5:$A$244,$A11,'Piano mese per mese'!$J$5:$J$244,"&lt;="&amp;(Commesse!$C$11+30*Y$5))+IF(Commesse!$X$11&lt;=(Commesse!$C$11+30*Y$5),Commesse!$W$11,0)-SUMIFS('Piano mese per mese'!$D$5:$D$244,'Piano mese per mese'!$A$5:$A$244,$A11,'Piano mese per mese'!$E$5:$E$244,"&lt;="&amp;(Commesse!$C$11+30*Y$5))-SUMIFS('Piano mese per mese'!$F$5:$F$244,'Piano mese per mese'!$A$5:$A$244,$A11,'Piano mese per mese'!$G$5:$G$244,"&lt;="&amp;(Commesse!$C$11+30*Y$5)))</f>
        <v/>
      </c>
      <c r="Z11" s="23">
        <f>IF(Commesse!$D$11="","",SUMIFS('Piano mese per mese'!$H$5:$H$244,'Piano mese per mese'!$A$5:$A$244,$A11,'Piano mese per mese'!$J$5:$J$244,"&lt;="&amp;(Commesse!$C$11+30*Z$5))+IF(Commesse!$X$11&lt;=(Commesse!$C$11+30*Z$5),Commesse!$W$11,0)-SUMIFS('Piano mese per mese'!$D$5:$D$244,'Piano mese per mese'!$A$5:$A$244,$A11,'Piano mese per mese'!$E$5:$E$244,"&lt;="&amp;(Commesse!$C$11+30*Z$5))-SUMIFS('Piano mese per mese'!$F$5:$F$244,'Piano mese per mese'!$A$5:$A$244,$A11,'Piano mese per mese'!$G$5:$G$244,"&lt;="&amp;(Commesse!$C$11+30*Z$5)))</f>
        <v/>
      </c>
      <c r="AA11" s="23">
        <f>IF(Commesse!$D$11="","",SUMIFS('Piano mese per mese'!$H$5:$H$244,'Piano mese per mese'!$A$5:$A$244,$A11,'Piano mese per mese'!$J$5:$J$244,"&lt;="&amp;(Commesse!$C$11+30*AA$5))+IF(Commesse!$X$11&lt;=(Commesse!$C$11+30*AA$5),Commesse!$W$11,0)-SUMIFS('Piano mese per mese'!$D$5:$D$244,'Piano mese per mese'!$A$5:$A$244,$A11,'Piano mese per mese'!$E$5:$E$244,"&lt;="&amp;(Commesse!$C$11+30*AA$5))-SUMIFS('Piano mese per mese'!$F$5:$F$244,'Piano mese per mese'!$A$5:$A$244,$A11,'Piano mese per mese'!$G$5:$G$244,"&lt;="&amp;(Commesse!$C$11+30*AA$5)))</f>
        <v/>
      </c>
      <c r="AB11" s="23">
        <f>IF(Commesse!$D$11="","",SUMIFS('Piano mese per mese'!$H$5:$H$244,'Piano mese per mese'!$A$5:$A$244,$A11,'Piano mese per mese'!$J$5:$J$244,"&lt;="&amp;(Commesse!$C$11+30*AB$5))+IF(Commesse!$X$11&lt;=(Commesse!$C$11+30*AB$5),Commesse!$W$11,0)-SUMIFS('Piano mese per mese'!$D$5:$D$244,'Piano mese per mese'!$A$5:$A$244,$A11,'Piano mese per mese'!$E$5:$E$244,"&lt;="&amp;(Commesse!$C$11+30*AB$5))-SUMIFS('Piano mese per mese'!$F$5:$F$244,'Piano mese per mese'!$A$5:$A$244,$A11,'Piano mese per mese'!$G$5:$G$244,"&lt;="&amp;(Commesse!$C$11+30*AB$5)))</f>
        <v/>
      </c>
      <c r="AC11" s="23">
        <f>IF(Commesse!$D$11="","",SUMIFS('Piano mese per mese'!$H$5:$H$244,'Piano mese per mese'!$A$5:$A$244,$A11,'Piano mese per mese'!$J$5:$J$244,"&lt;="&amp;(Commesse!$C$11+30*AC$5))+IF(Commesse!$X$11&lt;=(Commesse!$C$11+30*AC$5),Commesse!$W$11,0)-SUMIFS('Piano mese per mese'!$D$5:$D$244,'Piano mese per mese'!$A$5:$A$244,$A11,'Piano mese per mese'!$E$5:$E$244,"&lt;="&amp;(Commesse!$C$11+30*AC$5))-SUMIFS('Piano mese per mese'!$F$5:$F$244,'Piano mese per mese'!$A$5:$A$244,$A11,'Piano mese per mese'!$G$5:$G$244,"&lt;="&amp;(Commesse!$C$11+30*AC$5)))</f>
        <v/>
      </c>
      <c r="AD11" s="23">
        <f>IF(Commesse!$D$11="","",SUMIFS('Piano mese per mese'!$H$5:$H$244,'Piano mese per mese'!$A$5:$A$244,$A11,'Piano mese per mese'!$J$5:$J$244,"&lt;="&amp;(Commesse!$C$11+30*AD$5))+IF(Commesse!$X$11&lt;=(Commesse!$C$11+30*AD$5),Commesse!$W$11,0)-SUMIFS('Piano mese per mese'!$D$5:$D$244,'Piano mese per mese'!$A$5:$A$244,$A11,'Piano mese per mese'!$E$5:$E$244,"&lt;="&amp;(Commesse!$C$11+30*AD$5))-SUMIFS('Piano mese per mese'!$F$5:$F$244,'Piano mese per mese'!$A$5:$A$244,$A11,'Piano mese per mese'!$G$5:$G$244,"&lt;="&amp;(Commesse!$C$11+30*AD$5)))</f>
        <v/>
      </c>
      <c r="AE11" s="23">
        <f>IF(Commesse!$D$11="","",SUMIFS('Piano mese per mese'!$H$5:$H$244,'Piano mese per mese'!$A$5:$A$244,$A11,'Piano mese per mese'!$J$5:$J$244,"&lt;="&amp;(Commesse!$C$11+30*AE$5))+IF(Commesse!$X$11&lt;=(Commesse!$C$11+30*AE$5),Commesse!$W$11,0)-SUMIFS('Piano mese per mese'!$D$5:$D$244,'Piano mese per mese'!$A$5:$A$244,$A11,'Piano mese per mese'!$E$5:$E$244,"&lt;="&amp;(Commesse!$C$11+30*AE$5))-SUMIFS('Piano mese per mese'!$F$5:$F$244,'Piano mese per mese'!$A$5:$A$244,$A11,'Piano mese per mese'!$G$5:$G$244,"&lt;="&amp;(Commesse!$C$11+30*AE$5)))</f>
        <v/>
      </c>
      <c r="AF11" s="23">
        <f>IF(Commesse!$D$11="","",SUMIFS('Piano mese per mese'!$H$5:$H$244,'Piano mese per mese'!$A$5:$A$244,$A11,'Piano mese per mese'!$J$5:$J$244,"&lt;="&amp;(Commesse!$C$11+30*AF$5))+IF(Commesse!$X$11&lt;=(Commesse!$C$11+30*AF$5),Commesse!$W$11,0)-SUMIFS('Piano mese per mese'!$D$5:$D$244,'Piano mese per mese'!$A$5:$A$244,$A11,'Piano mese per mese'!$E$5:$E$244,"&lt;="&amp;(Commesse!$C$11+30*AF$5))-SUMIFS('Piano mese per mese'!$F$5:$F$244,'Piano mese per mese'!$A$5:$A$244,$A11,'Piano mese per mese'!$G$5:$G$244,"&lt;="&amp;(Commesse!$C$11+30*AF$5)))</f>
        <v/>
      </c>
      <c r="AG11" s="23">
        <f>IF(Commesse!$D$11="","",SUMIFS('Piano mese per mese'!$H$5:$H$244,'Piano mese per mese'!$A$5:$A$244,$A11,'Piano mese per mese'!$J$5:$J$244,"&lt;="&amp;(Commesse!$C$11+30*AG$5))+IF(Commesse!$X$11&lt;=(Commesse!$C$11+30*AG$5),Commesse!$W$11,0)-SUMIFS('Piano mese per mese'!$D$5:$D$244,'Piano mese per mese'!$A$5:$A$244,$A11,'Piano mese per mese'!$E$5:$E$244,"&lt;="&amp;(Commesse!$C$11+30*AG$5))-SUMIFS('Piano mese per mese'!$F$5:$F$244,'Piano mese per mese'!$A$5:$A$244,$A11,'Piano mese per mese'!$G$5:$G$244,"&lt;="&amp;(Commesse!$C$11+30*AG$5)))</f>
        <v/>
      </c>
      <c r="AH11" s="23">
        <f>IF(Commesse!$D$11="","",SUMIFS('Piano mese per mese'!$H$5:$H$244,'Piano mese per mese'!$A$5:$A$244,$A11,'Piano mese per mese'!$J$5:$J$244,"&lt;="&amp;(Commesse!$C$11+30*AH$5))+IF(Commesse!$X$11&lt;=(Commesse!$C$11+30*AH$5),Commesse!$W$11,0)-SUMIFS('Piano mese per mese'!$D$5:$D$244,'Piano mese per mese'!$A$5:$A$244,$A11,'Piano mese per mese'!$E$5:$E$244,"&lt;="&amp;(Commesse!$C$11+30*AH$5))-SUMIFS('Piano mese per mese'!$F$5:$F$244,'Piano mese per mese'!$A$5:$A$244,$A11,'Piano mese per mese'!$G$5:$G$244,"&lt;="&amp;(Commesse!$C$11+30*AH$5)))</f>
        <v/>
      </c>
      <c r="AI11" s="23">
        <f>IF(Commesse!$D$11="","",SUMIFS('Piano mese per mese'!$H$5:$H$244,'Piano mese per mese'!$A$5:$A$244,$A11,'Piano mese per mese'!$J$5:$J$244,"&lt;="&amp;(Commesse!$C$11+30*AI$5))+IF(Commesse!$X$11&lt;=(Commesse!$C$11+30*AI$5),Commesse!$W$11,0)-SUMIFS('Piano mese per mese'!$D$5:$D$244,'Piano mese per mese'!$A$5:$A$244,$A11,'Piano mese per mese'!$E$5:$E$244,"&lt;="&amp;(Commesse!$C$11+30*AI$5))-SUMIFS('Piano mese per mese'!$F$5:$F$244,'Piano mese per mese'!$A$5:$A$244,$A11,'Piano mese per mese'!$G$5:$G$244,"&lt;="&amp;(Commesse!$C$11+30*AI$5)))</f>
        <v/>
      </c>
      <c r="AJ11" s="23">
        <f>IF(Commesse!$D$11="","",SUMIFS('Piano mese per mese'!$H$5:$H$244,'Piano mese per mese'!$A$5:$A$244,$A11,'Piano mese per mese'!$J$5:$J$244,"&lt;="&amp;(Commesse!$C$11+30*AJ$5))+IF(Commesse!$X$11&lt;=(Commesse!$C$11+30*AJ$5),Commesse!$W$11,0)-SUMIFS('Piano mese per mese'!$D$5:$D$244,'Piano mese per mese'!$A$5:$A$244,$A11,'Piano mese per mese'!$E$5:$E$244,"&lt;="&amp;(Commesse!$C$11+30*AJ$5))-SUMIFS('Piano mese per mese'!$F$5:$F$244,'Piano mese per mese'!$A$5:$A$244,$A11,'Piano mese per mese'!$G$5:$G$244,"&lt;="&amp;(Commesse!$C$11+30*AJ$5)))</f>
        <v/>
      </c>
      <c r="AK11" s="23">
        <f>IF(Commesse!$D$11="","",SUMIFS('Piano mese per mese'!$H$5:$H$244,'Piano mese per mese'!$A$5:$A$244,$A11,'Piano mese per mese'!$J$5:$J$244,"&lt;="&amp;(Commesse!$C$11+30*AK$5))+IF(Commesse!$X$11&lt;=(Commesse!$C$11+30*AK$5),Commesse!$W$11,0)-SUMIFS('Piano mese per mese'!$D$5:$D$244,'Piano mese per mese'!$A$5:$A$244,$A11,'Piano mese per mese'!$E$5:$E$244,"&lt;="&amp;(Commesse!$C$11+30*AK$5))-SUMIFS('Piano mese per mese'!$F$5:$F$244,'Piano mese per mese'!$A$5:$A$244,$A11,'Piano mese per mese'!$G$5:$G$244,"&lt;="&amp;(Commesse!$C$11+30*AK$5)))</f>
        <v/>
      </c>
      <c r="AL11" s="23">
        <f>IF(Commesse!$D$11="","",SUMIFS('Piano mese per mese'!$H$5:$H$244,'Piano mese per mese'!$A$5:$A$244,$A11,'Piano mese per mese'!$J$5:$J$244,"&lt;="&amp;(Commesse!$C$11+30*AL$5))+IF(Commesse!$X$11&lt;=(Commesse!$C$11+30*AL$5),Commesse!$W$11,0)-SUMIFS('Piano mese per mese'!$D$5:$D$244,'Piano mese per mese'!$A$5:$A$244,$A11,'Piano mese per mese'!$E$5:$E$244,"&lt;="&amp;(Commesse!$C$11+30*AL$5))-SUMIFS('Piano mese per mese'!$F$5:$F$244,'Piano mese per mese'!$A$5:$A$244,$A11,'Piano mese per mese'!$G$5:$G$244,"&lt;="&amp;(Commesse!$C$11+30*AL$5)))</f>
        <v/>
      </c>
    </row>
    <row r="12">
      <c r="A12" t="n">
        <v>7</v>
      </c>
      <c r="B12">
        <f>IF(Commesse!$D$12="","",Commesse!$B$12)</f>
        <v/>
      </c>
      <c r="C12" s="23">
        <f>IF(Commesse!$D$12="","",SUMIFS('Piano mese per mese'!$H$5:$H$244,'Piano mese per mese'!$A$5:$A$244,$A12,'Piano mese per mese'!$J$5:$J$244,"&lt;="&amp;(Commesse!$C$12+30*C$5))+IF(Commesse!$X$12&lt;=(Commesse!$C$12+30*C$5),Commesse!$W$12,0)-SUMIFS('Piano mese per mese'!$D$5:$D$244,'Piano mese per mese'!$A$5:$A$244,$A12,'Piano mese per mese'!$E$5:$E$244,"&lt;="&amp;(Commesse!$C$12+30*C$5))-SUMIFS('Piano mese per mese'!$F$5:$F$244,'Piano mese per mese'!$A$5:$A$244,$A12,'Piano mese per mese'!$G$5:$G$244,"&lt;="&amp;(Commesse!$C$12+30*C$5)))</f>
        <v/>
      </c>
      <c r="D12" s="23">
        <f>IF(Commesse!$D$12="","",SUMIFS('Piano mese per mese'!$H$5:$H$244,'Piano mese per mese'!$A$5:$A$244,$A12,'Piano mese per mese'!$J$5:$J$244,"&lt;="&amp;(Commesse!$C$12+30*D$5))+IF(Commesse!$X$12&lt;=(Commesse!$C$12+30*D$5),Commesse!$W$12,0)-SUMIFS('Piano mese per mese'!$D$5:$D$244,'Piano mese per mese'!$A$5:$A$244,$A12,'Piano mese per mese'!$E$5:$E$244,"&lt;="&amp;(Commesse!$C$12+30*D$5))-SUMIFS('Piano mese per mese'!$F$5:$F$244,'Piano mese per mese'!$A$5:$A$244,$A12,'Piano mese per mese'!$G$5:$G$244,"&lt;="&amp;(Commesse!$C$12+30*D$5)))</f>
        <v/>
      </c>
      <c r="E12" s="23">
        <f>IF(Commesse!$D$12="","",SUMIFS('Piano mese per mese'!$H$5:$H$244,'Piano mese per mese'!$A$5:$A$244,$A12,'Piano mese per mese'!$J$5:$J$244,"&lt;="&amp;(Commesse!$C$12+30*E$5))+IF(Commesse!$X$12&lt;=(Commesse!$C$12+30*E$5),Commesse!$W$12,0)-SUMIFS('Piano mese per mese'!$D$5:$D$244,'Piano mese per mese'!$A$5:$A$244,$A12,'Piano mese per mese'!$E$5:$E$244,"&lt;="&amp;(Commesse!$C$12+30*E$5))-SUMIFS('Piano mese per mese'!$F$5:$F$244,'Piano mese per mese'!$A$5:$A$244,$A12,'Piano mese per mese'!$G$5:$G$244,"&lt;="&amp;(Commesse!$C$12+30*E$5)))</f>
        <v/>
      </c>
      <c r="F12" s="23">
        <f>IF(Commesse!$D$12="","",SUMIFS('Piano mese per mese'!$H$5:$H$244,'Piano mese per mese'!$A$5:$A$244,$A12,'Piano mese per mese'!$J$5:$J$244,"&lt;="&amp;(Commesse!$C$12+30*F$5))+IF(Commesse!$X$12&lt;=(Commesse!$C$12+30*F$5),Commesse!$W$12,0)-SUMIFS('Piano mese per mese'!$D$5:$D$244,'Piano mese per mese'!$A$5:$A$244,$A12,'Piano mese per mese'!$E$5:$E$244,"&lt;="&amp;(Commesse!$C$12+30*F$5))-SUMIFS('Piano mese per mese'!$F$5:$F$244,'Piano mese per mese'!$A$5:$A$244,$A12,'Piano mese per mese'!$G$5:$G$244,"&lt;="&amp;(Commesse!$C$12+30*F$5)))</f>
        <v/>
      </c>
      <c r="G12" s="23">
        <f>IF(Commesse!$D$12="","",SUMIFS('Piano mese per mese'!$H$5:$H$244,'Piano mese per mese'!$A$5:$A$244,$A12,'Piano mese per mese'!$J$5:$J$244,"&lt;="&amp;(Commesse!$C$12+30*G$5))+IF(Commesse!$X$12&lt;=(Commesse!$C$12+30*G$5),Commesse!$W$12,0)-SUMIFS('Piano mese per mese'!$D$5:$D$244,'Piano mese per mese'!$A$5:$A$244,$A12,'Piano mese per mese'!$E$5:$E$244,"&lt;="&amp;(Commesse!$C$12+30*G$5))-SUMIFS('Piano mese per mese'!$F$5:$F$244,'Piano mese per mese'!$A$5:$A$244,$A12,'Piano mese per mese'!$G$5:$G$244,"&lt;="&amp;(Commesse!$C$12+30*G$5)))</f>
        <v/>
      </c>
      <c r="H12" s="23">
        <f>IF(Commesse!$D$12="","",SUMIFS('Piano mese per mese'!$H$5:$H$244,'Piano mese per mese'!$A$5:$A$244,$A12,'Piano mese per mese'!$J$5:$J$244,"&lt;="&amp;(Commesse!$C$12+30*H$5))+IF(Commesse!$X$12&lt;=(Commesse!$C$12+30*H$5),Commesse!$W$12,0)-SUMIFS('Piano mese per mese'!$D$5:$D$244,'Piano mese per mese'!$A$5:$A$244,$A12,'Piano mese per mese'!$E$5:$E$244,"&lt;="&amp;(Commesse!$C$12+30*H$5))-SUMIFS('Piano mese per mese'!$F$5:$F$244,'Piano mese per mese'!$A$5:$A$244,$A12,'Piano mese per mese'!$G$5:$G$244,"&lt;="&amp;(Commesse!$C$12+30*H$5)))</f>
        <v/>
      </c>
      <c r="I12" s="23">
        <f>IF(Commesse!$D$12="","",SUMIFS('Piano mese per mese'!$H$5:$H$244,'Piano mese per mese'!$A$5:$A$244,$A12,'Piano mese per mese'!$J$5:$J$244,"&lt;="&amp;(Commesse!$C$12+30*I$5))+IF(Commesse!$X$12&lt;=(Commesse!$C$12+30*I$5),Commesse!$W$12,0)-SUMIFS('Piano mese per mese'!$D$5:$D$244,'Piano mese per mese'!$A$5:$A$244,$A12,'Piano mese per mese'!$E$5:$E$244,"&lt;="&amp;(Commesse!$C$12+30*I$5))-SUMIFS('Piano mese per mese'!$F$5:$F$244,'Piano mese per mese'!$A$5:$A$244,$A12,'Piano mese per mese'!$G$5:$G$244,"&lt;="&amp;(Commesse!$C$12+30*I$5)))</f>
        <v/>
      </c>
      <c r="J12" s="23">
        <f>IF(Commesse!$D$12="","",SUMIFS('Piano mese per mese'!$H$5:$H$244,'Piano mese per mese'!$A$5:$A$244,$A12,'Piano mese per mese'!$J$5:$J$244,"&lt;="&amp;(Commesse!$C$12+30*J$5))+IF(Commesse!$X$12&lt;=(Commesse!$C$12+30*J$5),Commesse!$W$12,0)-SUMIFS('Piano mese per mese'!$D$5:$D$244,'Piano mese per mese'!$A$5:$A$244,$A12,'Piano mese per mese'!$E$5:$E$244,"&lt;="&amp;(Commesse!$C$12+30*J$5))-SUMIFS('Piano mese per mese'!$F$5:$F$244,'Piano mese per mese'!$A$5:$A$244,$A12,'Piano mese per mese'!$G$5:$G$244,"&lt;="&amp;(Commesse!$C$12+30*J$5)))</f>
        <v/>
      </c>
      <c r="K12" s="23">
        <f>IF(Commesse!$D$12="","",SUMIFS('Piano mese per mese'!$H$5:$H$244,'Piano mese per mese'!$A$5:$A$244,$A12,'Piano mese per mese'!$J$5:$J$244,"&lt;="&amp;(Commesse!$C$12+30*K$5))+IF(Commesse!$X$12&lt;=(Commesse!$C$12+30*K$5),Commesse!$W$12,0)-SUMIFS('Piano mese per mese'!$D$5:$D$244,'Piano mese per mese'!$A$5:$A$244,$A12,'Piano mese per mese'!$E$5:$E$244,"&lt;="&amp;(Commesse!$C$12+30*K$5))-SUMIFS('Piano mese per mese'!$F$5:$F$244,'Piano mese per mese'!$A$5:$A$244,$A12,'Piano mese per mese'!$G$5:$G$244,"&lt;="&amp;(Commesse!$C$12+30*K$5)))</f>
        <v/>
      </c>
      <c r="L12" s="23">
        <f>IF(Commesse!$D$12="","",SUMIFS('Piano mese per mese'!$H$5:$H$244,'Piano mese per mese'!$A$5:$A$244,$A12,'Piano mese per mese'!$J$5:$J$244,"&lt;="&amp;(Commesse!$C$12+30*L$5))+IF(Commesse!$X$12&lt;=(Commesse!$C$12+30*L$5),Commesse!$W$12,0)-SUMIFS('Piano mese per mese'!$D$5:$D$244,'Piano mese per mese'!$A$5:$A$244,$A12,'Piano mese per mese'!$E$5:$E$244,"&lt;="&amp;(Commesse!$C$12+30*L$5))-SUMIFS('Piano mese per mese'!$F$5:$F$244,'Piano mese per mese'!$A$5:$A$244,$A12,'Piano mese per mese'!$G$5:$G$244,"&lt;="&amp;(Commesse!$C$12+30*L$5)))</f>
        <v/>
      </c>
      <c r="M12" s="23">
        <f>IF(Commesse!$D$12="","",SUMIFS('Piano mese per mese'!$H$5:$H$244,'Piano mese per mese'!$A$5:$A$244,$A12,'Piano mese per mese'!$J$5:$J$244,"&lt;="&amp;(Commesse!$C$12+30*M$5))+IF(Commesse!$X$12&lt;=(Commesse!$C$12+30*M$5),Commesse!$W$12,0)-SUMIFS('Piano mese per mese'!$D$5:$D$244,'Piano mese per mese'!$A$5:$A$244,$A12,'Piano mese per mese'!$E$5:$E$244,"&lt;="&amp;(Commesse!$C$12+30*M$5))-SUMIFS('Piano mese per mese'!$F$5:$F$244,'Piano mese per mese'!$A$5:$A$244,$A12,'Piano mese per mese'!$G$5:$G$244,"&lt;="&amp;(Commesse!$C$12+30*M$5)))</f>
        <v/>
      </c>
      <c r="N12" s="23">
        <f>IF(Commesse!$D$12="","",SUMIFS('Piano mese per mese'!$H$5:$H$244,'Piano mese per mese'!$A$5:$A$244,$A12,'Piano mese per mese'!$J$5:$J$244,"&lt;="&amp;(Commesse!$C$12+30*N$5))+IF(Commesse!$X$12&lt;=(Commesse!$C$12+30*N$5),Commesse!$W$12,0)-SUMIFS('Piano mese per mese'!$D$5:$D$244,'Piano mese per mese'!$A$5:$A$244,$A12,'Piano mese per mese'!$E$5:$E$244,"&lt;="&amp;(Commesse!$C$12+30*N$5))-SUMIFS('Piano mese per mese'!$F$5:$F$244,'Piano mese per mese'!$A$5:$A$244,$A12,'Piano mese per mese'!$G$5:$G$244,"&lt;="&amp;(Commesse!$C$12+30*N$5)))</f>
        <v/>
      </c>
      <c r="O12" s="23">
        <f>IF(Commesse!$D$12="","",SUMIFS('Piano mese per mese'!$H$5:$H$244,'Piano mese per mese'!$A$5:$A$244,$A12,'Piano mese per mese'!$J$5:$J$244,"&lt;="&amp;(Commesse!$C$12+30*O$5))+IF(Commesse!$X$12&lt;=(Commesse!$C$12+30*O$5),Commesse!$W$12,0)-SUMIFS('Piano mese per mese'!$D$5:$D$244,'Piano mese per mese'!$A$5:$A$244,$A12,'Piano mese per mese'!$E$5:$E$244,"&lt;="&amp;(Commesse!$C$12+30*O$5))-SUMIFS('Piano mese per mese'!$F$5:$F$244,'Piano mese per mese'!$A$5:$A$244,$A12,'Piano mese per mese'!$G$5:$G$244,"&lt;="&amp;(Commesse!$C$12+30*O$5)))</f>
        <v/>
      </c>
      <c r="P12" s="23">
        <f>IF(Commesse!$D$12="","",SUMIFS('Piano mese per mese'!$H$5:$H$244,'Piano mese per mese'!$A$5:$A$244,$A12,'Piano mese per mese'!$J$5:$J$244,"&lt;="&amp;(Commesse!$C$12+30*P$5))+IF(Commesse!$X$12&lt;=(Commesse!$C$12+30*P$5),Commesse!$W$12,0)-SUMIFS('Piano mese per mese'!$D$5:$D$244,'Piano mese per mese'!$A$5:$A$244,$A12,'Piano mese per mese'!$E$5:$E$244,"&lt;="&amp;(Commesse!$C$12+30*P$5))-SUMIFS('Piano mese per mese'!$F$5:$F$244,'Piano mese per mese'!$A$5:$A$244,$A12,'Piano mese per mese'!$G$5:$G$244,"&lt;="&amp;(Commesse!$C$12+30*P$5)))</f>
        <v/>
      </c>
      <c r="Q12" s="23">
        <f>IF(Commesse!$D$12="","",SUMIFS('Piano mese per mese'!$H$5:$H$244,'Piano mese per mese'!$A$5:$A$244,$A12,'Piano mese per mese'!$J$5:$J$244,"&lt;="&amp;(Commesse!$C$12+30*Q$5))+IF(Commesse!$X$12&lt;=(Commesse!$C$12+30*Q$5),Commesse!$W$12,0)-SUMIFS('Piano mese per mese'!$D$5:$D$244,'Piano mese per mese'!$A$5:$A$244,$A12,'Piano mese per mese'!$E$5:$E$244,"&lt;="&amp;(Commesse!$C$12+30*Q$5))-SUMIFS('Piano mese per mese'!$F$5:$F$244,'Piano mese per mese'!$A$5:$A$244,$A12,'Piano mese per mese'!$G$5:$G$244,"&lt;="&amp;(Commesse!$C$12+30*Q$5)))</f>
        <v/>
      </c>
      <c r="R12" s="23">
        <f>IF(Commesse!$D$12="","",SUMIFS('Piano mese per mese'!$H$5:$H$244,'Piano mese per mese'!$A$5:$A$244,$A12,'Piano mese per mese'!$J$5:$J$244,"&lt;="&amp;(Commesse!$C$12+30*R$5))+IF(Commesse!$X$12&lt;=(Commesse!$C$12+30*R$5),Commesse!$W$12,0)-SUMIFS('Piano mese per mese'!$D$5:$D$244,'Piano mese per mese'!$A$5:$A$244,$A12,'Piano mese per mese'!$E$5:$E$244,"&lt;="&amp;(Commesse!$C$12+30*R$5))-SUMIFS('Piano mese per mese'!$F$5:$F$244,'Piano mese per mese'!$A$5:$A$244,$A12,'Piano mese per mese'!$G$5:$G$244,"&lt;="&amp;(Commesse!$C$12+30*R$5)))</f>
        <v/>
      </c>
      <c r="S12" s="23">
        <f>IF(Commesse!$D$12="","",SUMIFS('Piano mese per mese'!$H$5:$H$244,'Piano mese per mese'!$A$5:$A$244,$A12,'Piano mese per mese'!$J$5:$J$244,"&lt;="&amp;(Commesse!$C$12+30*S$5))+IF(Commesse!$X$12&lt;=(Commesse!$C$12+30*S$5),Commesse!$W$12,0)-SUMIFS('Piano mese per mese'!$D$5:$D$244,'Piano mese per mese'!$A$5:$A$244,$A12,'Piano mese per mese'!$E$5:$E$244,"&lt;="&amp;(Commesse!$C$12+30*S$5))-SUMIFS('Piano mese per mese'!$F$5:$F$244,'Piano mese per mese'!$A$5:$A$244,$A12,'Piano mese per mese'!$G$5:$G$244,"&lt;="&amp;(Commesse!$C$12+30*S$5)))</f>
        <v/>
      </c>
      <c r="T12" s="23">
        <f>IF(Commesse!$D$12="","",SUMIFS('Piano mese per mese'!$H$5:$H$244,'Piano mese per mese'!$A$5:$A$244,$A12,'Piano mese per mese'!$J$5:$J$244,"&lt;="&amp;(Commesse!$C$12+30*T$5))+IF(Commesse!$X$12&lt;=(Commesse!$C$12+30*T$5),Commesse!$W$12,0)-SUMIFS('Piano mese per mese'!$D$5:$D$244,'Piano mese per mese'!$A$5:$A$244,$A12,'Piano mese per mese'!$E$5:$E$244,"&lt;="&amp;(Commesse!$C$12+30*T$5))-SUMIFS('Piano mese per mese'!$F$5:$F$244,'Piano mese per mese'!$A$5:$A$244,$A12,'Piano mese per mese'!$G$5:$G$244,"&lt;="&amp;(Commesse!$C$12+30*T$5)))</f>
        <v/>
      </c>
      <c r="U12" s="23">
        <f>IF(Commesse!$D$12="","",SUMIFS('Piano mese per mese'!$H$5:$H$244,'Piano mese per mese'!$A$5:$A$244,$A12,'Piano mese per mese'!$J$5:$J$244,"&lt;="&amp;(Commesse!$C$12+30*U$5))+IF(Commesse!$X$12&lt;=(Commesse!$C$12+30*U$5),Commesse!$W$12,0)-SUMIFS('Piano mese per mese'!$D$5:$D$244,'Piano mese per mese'!$A$5:$A$244,$A12,'Piano mese per mese'!$E$5:$E$244,"&lt;="&amp;(Commesse!$C$12+30*U$5))-SUMIFS('Piano mese per mese'!$F$5:$F$244,'Piano mese per mese'!$A$5:$A$244,$A12,'Piano mese per mese'!$G$5:$G$244,"&lt;="&amp;(Commesse!$C$12+30*U$5)))</f>
        <v/>
      </c>
      <c r="V12" s="23">
        <f>IF(Commesse!$D$12="","",SUMIFS('Piano mese per mese'!$H$5:$H$244,'Piano mese per mese'!$A$5:$A$244,$A12,'Piano mese per mese'!$J$5:$J$244,"&lt;="&amp;(Commesse!$C$12+30*V$5))+IF(Commesse!$X$12&lt;=(Commesse!$C$12+30*V$5),Commesse!$W$12,0)-SUMIFS('Piano mese per mese'!$D$5:$D$244,'Piano mese per mese'!$A$5:$A$244,$A12,'Piano mese per mese'!$E$5:$E$244,"&lt;="&amp;(Commesse!$C$12+30*V$5))-SUMIFS('Piano mese per mese'!$F$5:$F$244,'Piano mese per mese'!$A$5:$A$244,$A12,'Piano mese per mese'!$G$5:$G$244,"&lt;="&amp;(Commesse!$C$12+30*V$5)))</f>
        <v/>
      </c>
      <c r="W12" s="23">
        <f>IF(Commesse!$D$12="","",SUMIFS('Piano mese per mese'!$H$5:$H$244,'Piano mese per mese'!$A$5:$A$244,$A12,'Piano mese per mese'!$J$5:$J$244,"&lt;="&amp;(Commesse!$C$12+30*W$5))+IF(Commesse!$X$12&lt;=(Commesse!$C$12+30*W$5),Commesse!$W$12,0)-SUMIFS('Piano mese per mese'!$D$5:$D$244,'Piano mese per mese'!$A$5:$A$244,$A12,'Piano mese per mese'!$E$5:$E$244,"&lt;="&amp;(Commesse!$C$12+30*W$5))-SUMIFS('Piano mese per mese'!$F$5:$F$244,'Piano mese per mese'!$A$5:$A$244,$A12,'Piano mese per mese'!$G$5:$G$244,"&lt;="&amp;(Commesse!$C$12+30*W$5)))</f>
        <v/>
      </c>
      <c r="X12" s="23">
        <f>IF(Commesse!$D$12="","",SUMIFS('Piano mese per mese'!$H$5:$H$244,'Piano mese per mese'!$A$5:$A$244,$A12,'Piano mese per mese'!$J$5:$J$244,"&lt;="&amp;(Commesse!$C$12+30*X$5))+IF(Commesse!$X$12&lt;=(Commesse!$C$12+30*X$5),Commesse!$W$12,0)-SUMIFS('Piano mese per mese'!$D$5:$D$244,'Piano mese per mese'!$A$5:$A$244,$A12,'Piano mese per mese'!$E$5:$E$244,"&lt;="&amp;(Commesse!$C$12+30*X$5))-SUMIFS('Piano mese per mese'!$F$5:$F$244,'Piano mese per mese'!$A$5:$A$244,$A12,'Piano mese per mese'!$G$5:$G$244,"&lt;="&amp;(Commesse!$C$12+30*X$5)))</f>
        <v/>
      </c>
      <c r="Y12" s="23">
        <f>IF(Commesse!$D$12="","",SUMIFS('Piano mese per mese'!$H$5:$H$244,'Piano mese per mese'!$A$5:$A$244,$A12,'Piano mese per mese'!$J$5:$J$244,"&lt;="&amp;(Commesse!$C$12+30*Y$5))+IF(Commesse!$X$12&lt;=(Commesse!$C$12+30*Y$5),Commesse!$W$12,0)-SUMIFS('Piano mese per mese'!$D$5:$D$244,'Piano mese per mese'!$A$5:$A$244,$A12,'Piano mese per mese'!$E$5:$E$244,"&lt;="&amp;(Commesse!$C$12+30*Y$5))-SUMIFS('Piano mese per mese'!$F$5:$F$244,'Piano mese per mese'!$A$5:$A$244,$A12,'Piano mese per mese'!$G$5:$G$244,"&lt;="&amp;(Commesse!$C$12+30*Y$5)))</f>
        <v/>
      </c>
      <c r="Z12" s="23">
        <f>IF(Commesse!$D$12="","",SUMIFS('Piano mese per mese'!$H$5:$H$244,'Piano mese per mese'!$A$5:$A$244,$A12,'Piano mese per mese'!$J$5:$J$244,"&lt;="&amp;(Commesse!$C$12+30*Z$5))+IF(Commesse!$X$12&lt;=(Commesse!$C$12+30*Z$5),Commesse!$W$12,0)-SUMIFS('Piano mese per mese'!$D$5:$D$244,'Piano mese per mese'!$A$5:$A$244,$A12,'Piano mese per mese'!$E$5:$E$244,"&lt;="&amp;(Commesse!$C$12+30*Z$5))-SUMIFS('Piano mese per mese'!$F$5:$F$244,'Piano mese per mese'!$A$5:$A$244,$A12,'Piano mese per mese'!$G$5:$G$244,"&lt;="&amp;(Commesse!$C$12+30*Z$5)))</f>
        <v/>
      </c>
      <c r="AA12" s="23">
        <f>IF(Commesse!$D$12="","",SUMIFS('Piano mese per mese'!$H$5:$H$244,'Piano mese per mese'!$A$5:$A$244,$A12,'Piano mese per mese'!$J$5:$J$244,"&lt;="&amp;(Commesse!$C$12+30*AA$5))+IF(Commesse!$X$12&lt;=(Commesse!$C$12+30*AA$5),Commesse!$W$12,0)-SUMIFS('Piano mese per mese'!$D$5:$D$244,'Piano mese per mese'!$A$5:$A$244,$A12,'Piano mese per mese'!$E$5:$E$244,"&lt;="&amp;(Commesse!$C$12+30*AA$5))-SUMIFS('Piano mese per mese'!$F$5:$F$244,'Piano mese per mese'!$A$5:$A$244,$A12,'Piano mese per mese'!$G$5:$G$244,"&lt;="&amp;(Commesse!$C$12+30*AA$5)))</f>
        <v/>
      </c>
      <c r="AB12" s="23">
        <f>IF(Commesse!$D$12="","",SUMIFS('Piano mese per mese'!$H$5:$H$244,'Piano mese per mese'!$A$5:$A$244,$A12,'Piano mese per mese'!$J$5:$J$244,"&lt;="&amp;(Commesse!$C$12+30*AB$5))+IF(Commesse!$X$12&lt;=(Commesse!$C$12+30*AB$5),Commesse!$W$12,0)-SUMIFS('Piano mese per mese'!$D$5:$D$244,'Piano mese per mese'!$A$5:$A$244,$A12,'Piano mese per mese'!$E$5:$E$244,"&lt;="&amp;(Commesse!$C$12+30*AB$5))-SUMIFS('Piano mese per mese'!$F$5:$F$244,'Piano mese per mese'!$A$5:$A$244,$A12,'Piano mese per mese'!$G$5:$G$244,"&lt;="&amp;(Commesse!$C$12+30*AB$5)))</f>
        <v/>
      </c>
      <c r="AC12" s="23">
        <f>IF(Commesse!$D$12="","",SUMIFS('Piano mese per mese'!$H$5:$H$244,'Piano mese per mese'!$A$5:$A$244,$A12,'Piano mese per mese'!$J$5:$J$244,"&lt;="&amp;(Commesse!$C$12+30*AC$5))+IF(Commesse!$X$12&lt;=(Commesse!$C$12+30*AC$5),Commesse!$W$12,0)-SUMIFS('Piano mese per mese'!$D$5:$D$244,'Piano mese per mese'!$A$5:$A$244,$A12,'Piano mese per mese'!$E$5:$E$244,"&lt;="&amp;(Commesse!$C$12+30*AC$5))-SUMIFS('Piano mese per mese'!$F$5:$F$244,'Piano mese per mese'!$A$5:$A$244,$A12,'Piano mese per mese'!$G$5:$G$244,"&lt;="&amp;(Commesse!$C$12+30*AC$5)))</f>
        <v/>
      </c>
      <c r="AD12" s="23">
        <f>IF(Commesse!$D$12="","",SUMIFS('Piano mese per mese'!$H$5:$H$244,'Piano mese per mese'!$A$5:$A$244,$A12,'Piano mese per mese'!$J$5:$J$244,"&lt;="&amp;(Commesse!$C$12+30*AD$5))+IF(Commesse!$X$12&lt;=(Commesse!$C$12+30*AD$5),Commesse!$W$12,0)-SUMIFS('Piano mese per mese'!$D$5:$D$244,'Piano mese per mese'!$A$5:$A$244,$A12,'Piano mese per mese'!$E$5:$E$244,"&lt;="&amp;(Commesse!$C$12+30*AD$5))-SUMIFS('Piano mese per mese'!$F$5:$F$244,'Piano mese per mese'!$A$5:$A$244,$A12,'Piano mese per mese'!$G$5:$G$244,"&lt;="&amp;(Commesse!$C$12+30*AD$5)))</f>
        <v/>
      </c>
      <c r="AE12" s="23">
        <f>IF(Commesse!$D$12="","",SUMIFS('Piano mese per mese'!$H$5:$H$244,'Piano mese per mese'!$A$5:$A$244,$A12,'Piano mese per mese'!$J$5:$J$244,"&lt;="&amp;(Commesse!$C$12+30*AE$5))+IF(Commesse!$X$12&lt;=(Commesse!$C$12+30*AE$5),Commesse!$W$12,0)-SUMIFS('Piano mese per mese'!$D$5:$D$244,'Piano mese per mese'!$A$5:$A$244,$A12,'Piano mese per mese'!$E$5:$E$244,"&lt;="&amp;(Commesse!$C$12+30*AE$5))-SUMIFS('Piano mese per mese'!$F$5:$F$244,'Piano mese per mese'!$A$5:$A$244,$A12,'Piano mese per mese'!$G$5:$G$244,"&lt;="&amp;(Commesse!$C$12+30*AE$5)))</f>
        <v/>
      </c>
      <c r="AF12" s="23">
        <f>IF(Commesse!$D$12="","",SUMIFS('Piano mese per mese'!$H$5:$H$244,'Piano mese per mese'!$A$5:$A$244,$A12,'Piano mese per mese'!$J$5:$J$244,"&lt;="&amp;(Commesse!$C$12+30*AF$5))+IF(Commesse!$X$12&lt;=(Commesse!$C$12+30*AF$5),Commesse!$W$12,0)-SUMIFS('Piano mese per mese'!$D$5:$D$244,'Piano mese per mese'!$A$5:$A$244,$A12,'Piano mese per mese'!$E$5:$E$244,"&lt;="&amp;(Commesse!$C$12+30*AF$5))-SUMIFS('Piano mese per mese'!$F$5:$F$244,'Piano mese per mese'!$A$5:$A$244,$A12,'Piano mese per mese'!$G$5:$G$244,"&lt;="&amp;(Commesse!$C$12+30*AF$5)))</f>
        <v/>
      </c>
      <c r="AG12" s="23">
        <f>IF(Commesse!$D$12="","",SUMIFS('Piano mese per mese'!$H$5:$H$244,'Piano mese per mese'!$A$5:$A$244,$A12,'Piano mese per mese'!$J$5:$J$244,"&lt;="&amp;(Commesse!$C$12+30*AG$5))+IF(Commesse!$X$12&lt;=(Commesse!$C$12+30*AG$5),Commesse!$W$12,0)-SUMIFS('Piano mese per mese'!$D$5:$D$244,'Piano mese per mese'!$A$5:$A$244,$A12,'Piano mese per mese'!$E$5:$E$244,"&lt;="&amp;(Commesse!$C$12+30*AG$5))-SUMIFS('Piano mese per mese'!$F$5:$F$244,'Piano mese per mese'!$A$5:$A$244,$A12,'Piano mese per mese'!$G$5:$G$244,"&lt;="&amp;(Commesse!$C$12+30*AG$5)))</f>
        <v/>
      </c>
      <c r="AH12" s="23">
        <f>IF(Commesse!$D$12="","",SUMIFS('Piano mese per mese'!$H$5:$H$244,'Piano mese per mese'!$A$5:$A$244,$A12,'Piano mese per mese'!$J$5:$J$244,"&lt;="&amp;(Commesse!$C$12+30*AH$5))+IF(Commesse!$X$12&lt;=(Commesse!$C$12+30*AH$5),Commesse!$W$12,0)-SUMIFS('Piano mese per mese'!$D$5:$D$244,'Piano mese per mese'!$A$5:$A$244,$A12,'Piano mese per mese'!$E$5:$E$244,"&lt;="&amp;(Commesse!$C$12+30*AH$5))-SUMIFS('Piano mese per mese'!$F$5:$F$244,'Piano mese per mese'!$A$5:$A$244,$A12,'Piano mese per mese'!$G$5:$G$244,"&lt;="&amp;(Commesse!$C$12+30*AH$5)))</f>
        <v/>
      </c>
      <c r="AI12" s="23">
        <f>IF(Commesse!$D$12="","",SUMIFS('Piano mese per mese'!$H$5:$H$244,'Piano mese per mese'!$A$5:$A$244,$A12,'Piano mese per mese'!$J$5:$J$244,"&lt;="&amp;(Commesse!$C$12+30*AI$5))+IF(Commesse!$X$12&lt;=(Commesse!$C$12+30*AI$5),Commesse!$W$12,0)-SUMIFS('Piano mese per mese'!$D$5:$D$244,'Piano mese per mese'!$A$5:$A$244,$A12,'Piano mese per mese'!$E$5:$E$244,"&lt;="&amp;(Commesse!$C$12+30*AI$5))-SUMIFS('Piano mese per mese'!$F$5:$F$244,'Piano mese per mese'!$A$5:$A$244,$A12,'Piano mese per mese'!$G$5:$G$244,"&lt;="&amp;(Commesse!$C$12+30*AI$5)))</f>
        <v/>
      </c>
      <c r="AJ12" s="23">
        <f>IF(Commesse!$D$12="","",SUMIFS('Piano mese per mese'!$H$5:$H$244,'Piano mese per mese'!$A$5:$A$244,$A12,'Piano mese per mese'!$J$5:$J$244,"&lt;="&amp;(Commesse!$C$12+30*AJ$5))+IF(Commesse!$X$12&lt;=(Commesse!$C$12+30*AJ$5),Commesse!$W$12,0)-SUMIFS('Piano mese per mese'!$D$5:$D$244,'Piano mese per mese'!$A$5:$A$244,$A12,'Piano mese per mese'!$E$5:$E$244,"&lt;="&amp;(Commesse!$C$12+30*AJ$5))-SUMIFS('Piano mese per mese'!$F$5:$F$244,'Piano mese per mese'!$A$5:$A$244,$A12,'Piano mese per mese'!$G$5:$G$244,"&lt;="&amp;(Commesse!$C$12+30*AJ$5)))</f>
        <v/>
      </c>
      <c r="AK12" s="23">
        <f>IF(Commesse!$D$12="","",SUMIFS('Piano mese per mese'!$H$5:$H$244,'Piano mese per mese'!$A$5:$A$244,$A12,'Piano mese per mese'!$J$5:$J$244,"&lt;="&amp;(Commesse!$C$12+30*AK$5))+IF(Commesse!$X$12&lt;=(Commesse!$C$12+30*AK$5),Commesse!$W$12,0)-SUMIFS('Piano mese per mese'!$D$5:$D$244,'Piano mese per mese'!$A$5:$A$244,$A12,'Piano mese per mese'!$E$5:$E$244,"&lt;="&amp;(Commesse!$C$12+30*AK$5))-SUMIFS('Piano mese per mese'!$F$5:$F$244,'Piano mese per mese'!$A$5:$A$244,$A12,'Piano mese per mese'!$G$5:$G$244,"&lt;="&amp;(Commesse!$C$12+30*AK$5)))</f>
        <v/>
      </c>
      <c r="AL12" s="23">
        <f>IF(Commesse!$D$12="","",SUMIFS('Piano mese per mese'!$H$5:$H$244,'Piano mese per mese'!$A$5:$A$244,$A12,'Piano mese per mese'!$J$5:$J$244,"&lt;="&amp;(Commesse!$C$12+30*AL$5))+IF(Commesse!$X$12&lt;=(Commesse!$C$12+30*AL$5),Commesse!$W$12,0)-SUMIFS('Piano mese per mese'!$D$5:$D$244,'Piano mese per mese'!$A$5:$A$244,$A12,'Piano mese per mese'!$E$5:$E$244,"&lt;="&amp;(Commesse!$C$12+30*AL$5))-SUMIFS('Piano mese per mese'!$F$5:$F$244,'Piano mese per mese'!$A$5:$A$244,$A12,'Piano mese per mese'!$G$5:$G$244,"&lt;="&amp;(Commesse!$C$12+30*AL$5)))</f>
        <v/>
      </c>
    </row>
    <row r="13">
      <c r="A13" t="n">
        <v>8</v>
      </c>
      <c r="B13">
        <f>IF(Commesse!$D$13="","",Commesse!$B$13)</f>
        <v/>
      </c>
      <c r="C13" s="23">
        <f>IF(Commesse!$D$13="","",SUMIFS('Piano mese per mese'!$H$5:$H$244,'Piano mese per mese'!$A$5:$A$244,$A13,'Piano mese per mese'!$J$5:$J$244,"&lt;="&amp;(Commesse!$C$13+30*C$5))+IF(Commesse!$X$13&lt;=(Commesse!$C$13+30*C$5),Commesse!$W$13,0)-SUMIFS('Piano mese per mese'!$D$5:$D$244,'Piano mese per mese'!$A$5:$A$244,$A13,'Piano mese per mese'!$E$5:$E$244,"&lt;="&amp;(Commesse!$C$13+30*C$5))-SUMIFS('Piano mese per mese'!$F$5:$F$244,'Piano mese per mese'!$A$5:$A$244,$A13,'Piano mese per mese'!$G$5:$G$244,"&lt;="&amp;(Commesse!$C$13+30*C$5)))</f>
        <v/>
      </c>
      <c r="D13" s="23">
        <f>IF(Commesse!$D$13="","",SUMIFS('Piano mese per mese'!$H$5:$H$244,'Piano mese per mese'!$A$5:$A$244,$A13,'Piano mese per mese'!$J$5:$J$244,"&lt;="&amp;(Commesse!$C$13+30*D$5))+IF(Commesse!$X$13&lt;=(Commesse!$C$13+30*D$5),Commesse!$W$13,0)-SUMIFS('Piano mese per mese'!$D$5:$D$244,'Piano mese per mese'!$A$5:$A$244,$A13,'Piano mese per mese'!$E$5:$E$244,"&lt;="&amp;(Commesse!$C$13+30*D$5))-SUMIFS('Piano mese per mese'!$F$5:$F$244,'Piano mese per mese'!$A$5:$A$244,$A13,'Piano mese per mese'!$G$5:$G$244,"&lt;="&amp;(Commesse!$C$13+30*D$5)))</f>
        <v/>
      </c>
      <c r="E13" s="23">
        <f>IF(Commesse!$D$13="","",SUMIFS('Piano mese per mese'!$H$5:$H$244,'Piano mese per mese'!$A$5:$A$244,$A13,'Piano mese per mese'!$J$5:$J$244,"&lt;="&amp;(Commesse!$C$13+30*E$5))+IF(Commesse!$X$13&lt;=(Commesse!$C$13+30*E$5),Commesse!$W$13,0)-SUMIFS('Piano mese per mese'!$D$5:$D$244,'Piano mese per mese'!$A$5:$A$244,$A13,'Piano mese per mese'!$E$5:$E$244,"&lt;="&amp;(Commesse!$C$13+30*E$5))-SUMIFS('Piano mese per mese'!$F$5:$F$244,'Piano mese per mese'!$A$5:$A$244,$A13,'Piano mese per mese'!$G$5:$G$244,"&lt;="&amp;(Commesse!$C$13+30*E$5)))</f>
        <v/>
      </c>
      <c r="F13" s="23">
        <f>IF(Commesse!$D$13="","",SUMIFS('Piano mese per mese'!$H$5:$H$244,'Piano mese per mese'!$A$5:$A$244,$A13,'Piano mese per mese'!$J$5:$J$244,"&lt;="&amp;(Commesse!$C$13+30*F$5))+IF(Commesse!$X$13&lt;=(Commesse!$C$13+30*F$5),Commesse!$W$13,0)-SUMIFS('Piano mese per mese'!$D$5:$D$244,'Piano mese per mese'!$A$5:$A$244,$A13,'Piano mese per mese'!$E$5:$E$244,"&lt;="&amp;(Commesse!$C$13+30*F$5))-SUMIFS('Piano mese per mese'!$F$5:$F$244,'Piano mese per mese'!$A$5:$A$244,$A13,'Piano mese per mese'!$G$5:$G$244,"&lt;="&amp;(Commesse!$C$13+30*F$5)))</f>
        <v/>
      </c>
      <c r="G13" s="23">
        <f>IF(Commesse!$D$13="","",SUMIFS('Piano mese per mese'!$H$5:$H$244,'Piano mese per mese'!$A$5:$A$244,$A13,'Piano mese per mese'!$J$5:$J$244,"&lt;="&amp;(Commesse!$C$13+30*G$5))+IF(Commesse!$X$13&lt;=(Commesse!$C$13+30*G$5),Commesse!$W$13,0)-SUMIFS('Piano mese per mese'!$D$5:$D$244,'Piano mese per mese'!$A$5:$A$244,$A13,'Piano mese per mese'!$E$5:$E$244,"&lt;="&amp;(Commesse!$C$13+30*G$5))-SUMIFS('Piano mese per mese'!$F$5:$F$244,'Piano mese per mese'!$A$5:$A$244,$A13,'Piano mese per mese'!$G$5:$G$244,"&lt;="&amp;(Commesse!$C$13+30*G$5)))</f>
        <v/>
      </c>
      <c r="H13" s="23">
        <f>IF(Commesse!$D$13="","",SUMIFS('Piano mese per mese'!$H$5:$H$244,'Piano mese per mese'!$A$5:$A$244,$A13,'Piano mese per mese'!$J$5:$J$244,"&lt;="&amp;(Commesse!$C$13+30*H$5))+IF(Commesse!$X$13&lt;=(Commesse!$C$13+30*H$5),Commesse!$W$13,0)-SUMIFS('Piano mese per mese'!$D$5:$D$244,'Piano mese per mese'!$A$5:$A$244,$A13,'Piano mese per mese'!$E$5:$E$244,"&lt;="&amp;(Commesse!$C$13+30*H$5))-SUMIFS('Piano mese per mese'!$F$5:$F$244,'Piano mese per mese'!$A$5:$A$244,$A13,'Piano mese per mese'!$G$5:$G$244,"&lt;="&amp;(Commesse!$C$13+30*H$5)))</f>
        <v/>
      </c>
      <c r="I13" s="23">
        <f>IF(Commesse!$D$13="","",SUMIFS('Piano mese per mese'!$H$5:$H$244,'Piano mese per mese'!$A$5:$A$244,$A13,'Piano mese per mese'!$J$5:$J$244,"&lt;="&amp;(Commesse!$C$13+30*I$5))+IF(Commesse!$X$13&lt;=(Commesse!$C$13+30*I$5),Commesse!$W$13,0)-SUMIFS('Piano mese per mese'!$D$5:$D$244,'Piano mese per mese'!$A$5:$A$244,$A13,'Piano mese per mese'!$E$5:$E$244,"&lt;="&amp;(Commesse!$C$13+30*I$5))-SUMIFS('Piano mese per mese'!$F$5:$F$244,'Piano mese per mese'!$A$5:$A$244,$A13,'Piano mese per mese'!$G$5:$G$244,"&lt;="&amp;(Commesse!$C$13+30*I$5)))</f>
        <v/>
      </c>
      <c r="J13" s="23">
        <f>IF(Commesse!$D$13="","",SUMIFS('Piano mese per mese'!$H$5:$H$244,'Piano mese per mese'!$A$5:$A$244,$A13,'Piano mese per mese'!$J$5:$J$244,"&lt;="&amp;(Commesse!$C$13+30*J$5))+IF(Commesse!$X$13&lt;=(Commesse!$C$13+30*J$5),Commesse!$W$13,0)-SUMIFS('Piano mese per mese'!$D$5:$D$244,'Piano mese per mese'!$A$5:$A$244,$A13,'Piano mese per mese'!$E$5:$E$244,"&lt;="&amp;(Commesse!$C$13+30*J$5))-SUMIFS('Piano mese per mese'!$F$5:$F$244,'Piano mese per mese'!$A$5:$A$244,$A13,'Piano mese per mese'!$G$5:$G$244,"&lt;="&amp;(Commesse!$C$13+30*J$5)))</f>
        <v/>
      </c>
      <c r="K13" s="23">
        <f>IF(Commesse!$D$13="","",SUMIFS('Piano mese per mese'!$H$5:$H$244,'Piano mese per mese'!$A$5:$A$244,$A13,'Piano mese per mese'!$J$5:$J$244,"&lt;="&amp;(Commesse!$C$13+30*K$5))+IF(Commesse!$X$13&lt;=(Commesse!$C$13+30*K$5),Commesse!$W$13,0)-SUMIFS('Piano mese per mese'!$D$5:$D$244,'Piano mese per mese'!$A$5:$A$244,$A13,'Piano mese per mese'!$E$5:$E$244,"&lt;="&amp;(Commesse!$C$13+30*K$5))-SUMIFS('Piano mese per mese'!$F$5:$F$244,'Piano mese per mese'!$A$5:$A$244,$A13,'Piano mese per mese'!$G$5:$G$244,"&lt;="&amp;(Commesse!$C$13+30*K$5)))</f>
        <v/>
      </c>
      <c r="L13" s="23">
        <f>IF(Commesse!$D$13="","",SUMIFS('Piano mese per mese'!$H$5:$H$244,'Piano mese per mese'!$A$5:$A$244,$A13,'Piano mese per mese'!$J$5:$J$244,"&lt;="&amp;(Commesse!$C$13+30*L$5))+IF(Commesse!$X$13&lt;=(Commesse!$C$13+30*L$5),Commesse!$W$13,0)-SUMIFS('Piano mese per mese'!$D$5:$D$244,'Piano mese per mese'!$A$5:$A$244,$A13,'Piano mese per mese'!$E$5:$E$244,"&lt;="&amp;(Commesse!$C$13+30*L$5))-SUMIFS('Piano mese per mese'!$F$5:$F$244,'Piano mese per mese'!$A$5:$A$244,$A13,'Piano mese per mese'!$G$5:$G$244,"&lt;="&amp;(Commesse!$C$13+30*L$5)))</f>
        <v/>
      </c>
      <c r="M13" s="23">
        <f>IF(Commesse!$D$13="","",SUMIFS('Piano mese per mese'!$H$5:$H$244,'Piano mese per mese'!$A$5:$A$244,$A13,'Piano mese per mese'!$J$5:$J$244,"&lt;="&amp;(Commesse!$C$13+30*M$5))+IF(Commesse!$X$13&lt;=(Commesse!$C$13+30*M$5),Commesse!$W$13,0)-SUMIFS('Piano mese per mese'!$D$5:$D$244,'Piano mese per mese'!$A$5:$A$244,$A13,'Piano mese per mese'!$E$5:$E$244,"&lt;="&amp;(Commesse!$C$13+30*M$5))-SUMIFS('Piano mese per mese'!$F$5:$F$244,'Piano mese per mese'!$A$5:$A$244,$A13,'Piano mese per mese'!$G$5:$G$244,"&lt;="&amp;(Commesse!$C$13+30*M$5)))</f>
        <v/>
      </c>
      <c r="N13" s="23">
        <f>IF(Commesse!$D$13="","",SUMIFS('Piano mese per mese'!$H$5:$H$244,'Piano mese per mese'!$A$5:$A$244,$A13,'Piano mese per mese'!$J$5:$J$244,"&lt;="&amp;(Commesse!$C$13+30*N$5))+IF(Commesse!$X$13&lt;=(Commesse!$C$13+30*N$5),Commesse!$W$13,0)-SUMIFS('Piano mese per mese'!$D$5:$D$244,'Piano mese per mese'!$A$5:$A$244,$A13,'Piano mese per mese'!$E$5:$E$244,"&lt;="&amp;(Commesse!$C$13+30*N$5))-SUMIFS('Piano mese per mese'!$F$5:$F$244,'Piano mese per mese'!$A$5:$A$244,$A13,'Piano mese per mese'!$G$5:$G$244,"&lt;="&amp;(Commesse!$C$13+30*N$5)))</f>
        <v/>
      </c>
      <c r="O13" s="23">
        <f>IF(Commesse!$D$13="","",SUMIFS('Piano mese per mese'!$H$5:$H$244,'Piano mese per mese'!$A$5:$A$244,$A13,'Piano mese per mese'!$J$5:$J$244,"&lt;="&amp;(Commesse!$C$13+30*O$5))+IF(Commesse!$X$13&lt;=(Commesse!$C$13+30*O$5),Commesse!$W$13,0)-SUMIFS('Piano mese per mese'!$D$5:$D$244,'Piano mese per mese'!$A$5:$A$244,$A13,'Piano mese per mese'!$E$5:$E$244,"&lt;="&amp;(Commesse!$C$13+30*O$5))-SUMIFS('Piano mese per mese'!$F$5:$F$244,'Piano mese per mese'!$A$5:$A$244,$A13,'Piano mese per mese'!$G$5:$G$244,"&lt;="&amp;(Commesse!$C$13+30*O$5)))</f>
        <v/>
      </c>
      <c r="P13" s="23">
        <f>IF(Commesse!$D$13="","",SUMIFS('Piano mese per mese'!$H$5:$H$244,'Piano mese per mese'!$A$5:$A$244,$A13,'Piano mese per mese'!$J$5:$J$244,"&lt;="&amp;(Commesse!$C$13+30*P$5))+IF(Commesse!$X$13&lt;=(Commesse!$C$13+30*P$5),Commesse!$W$13,0)-SUMIFS('Piano mese per mese'!$D$5:$D$244,'Piano mese per mese'!$A$5:$A$244,$A13,'Piano mese per mese'!$E$5:$E$244,"&lt;="&amp;(Commesse!$C$13+30*P$5))-SUMIFS('Piano mese per mese'!$F$5:$F$244,'Piano mese per mese'!$A$5:$A$244,$A13,'Piano mese per mese'!$G$5:$G$244,"&lt;="&amp;(Commesse!$C$13+30*P$5)))</f>
        <v/>
      </c>
      <c r="Q13" s="23">
        <f>IF(Commesse!$D$13="","",SUMIFS('Piano mese per mese'!$H$5:$H$244,'Piano mese per mese'!$A$5:$A$244,$A13,'Piano mese per mese'!$J$5:$J$244,"&lt;="&amp;(Commesse!$C$13+30*Q$5))+IF(Commesse!$X$13&lt;=(Commesse!$C$13+30*Q$5),Commesse!$W$13,0)-SUMIFS('Piano mese per mese'!$D$5:$D$244,'Piano mese per mese'!$A$5:$A$244,$A13,'Piano mese per mese'!$E$5:$E$244,"&lt;="&amp;(Commesse!$C$13+30*Q$5))-SUMIFS('Piano mese per mese'!$F$5:$F$244,'Piano mese per mese'!$A$5:$A$244,$A13,'Piano mese per mese'!$G$5:$G$244,"&lt;="&amp;(Commesse!$C$13+30*Q$5)))</f>
        <v/>
      </c>
      <c r="R13" s="23">
        <f>IF(Commesse!$D$13="","",SUMIFS('Piano mese per mese'!$H$5:$H$244,'Piano mese per mese'!$A$5:$A$244,$A13,'Piano mese per mese'!$J$5:$J$244,"&lt;="&amp;(Commesse!$C$13+30*R$5))+IF(Commesse!$X$13&lt;=(Commesse!$C$13+30*R$5),Commesse!$W$13,0)-SUMIFS('Piano mese per mese'!$D$5:$D$244,'Piano mese per mese'!$A$5:$A$244,$A13,'Piano mese per mese'!$E$5:$E$244,"&lt;="&amp;(Commesse!$C$13+30*R$5))-SUMIFS('Piano mese per mese'!$F$5:$F$244,'Piano mese per mese'!$A$5:$A$244,$A13,'Piano mese per mese'!$G$5:$G$244,"&lt;="&amp;(Commesse!$C$13+30*R$5)))</f>
        <v/>
      </c>
      <c r="S13" s="23">
        <f>IF(Commesse!$D$13="","",SUMIFS('Piano mese per mese'!$H$5:$H$244,'Piano mese per mese'!$A$5:$A$244,$A13,'Piano mese per mese'!$J$5:$J$244,"&lt;="&amp;(Commesse!$C$13+30*S$5))+IF(Commesse!$X$13&lt;=(Commesse!$C$13+30*S$5),Commesse!$W$13,0)-SUMIFS('Piano mese per mese'!$D$5:$D$244,'Piano mese per mese'!$A$5:$A$244,$A13,'Piano mese per mese'!$E$5:$E$244,"&lt;="&amp;(Commesse!$C$13+30*S$5))-SUMIFS('Piano mese per mese'!$F$5:$F$244,'Piano mese per mese'!$A$5:$A$244,$A13,'Piano mese per mese'!$G$5:$G$244,"&lt;="&amp;(Commesse!$C$13+30*S$5)))</f>
        <v/>
      </c>
      <c r="T13" s="23">
        <f>IF(Commesse!$D$13="","",SUMIFS('Piano mese per mese'!$H$5:$H$244,'Piano mese per mese'!$A$5:$A$244,$A13,'Piano mese per mese'!$J$5:$J$244,"&lt;="&amp;(Commesse!$C$13+30*T$5))+IF(Commesse!$X$13&lt;=(Commesse!$C$13+30*T$5),Commesse!$W$13,0)-SUMIFS('Piano mese per mese'!$D$5:$D$244,'Piano mese per mese'!$A$5:$A$244,$A13,'Piano mese per mese'!$E$5:$E$244,"&lt;="&amp;(Commesse!$C$13+30*T$5))-SUMIFS('Piano mese per mese'!$F$5:$F$244,'Piano mese per mese'!$A$5:$A$244,$A13,'Piano mese per mese'!$G$5:$G$244,"&lt;="&amp;(Commesse!$C$13+30*T$5)))</f>
        <v/>
      </c>
      <c r="U13" s="23">
        <f>IF(Commesse!$D$13="","",SUMIFS('Piano mese per mese'!$H$5:$H$244,'Piano mese per mese'!$A$5:$A$244,$A13,'Piano mese per mese'!$J$5:$J$244,"&lt;="&amp;(Commesse!$C$13+30*U$5))+IF(Commesse!$X$13&lt;=(Commesse!$C$13+30*U$5),Commesse!$W$13,0)-SUMIFS('Piano mese per mese'!$D$5:$D$244,'Piano mese per mese'!$A$5:$A$244,$A13,'Piano mese per mese'!$E$5:$E$244,"&lt;="&amp;(Commesse!$C$13+30*U$5))-SUMIFS('Piano mese per mese'!$F$5:$F$244,'Piano mese per mese'!$A$5:$A$244,$A13,'Piano mese per mese'!$G$5:$G$244,"&lt;="&amp;(Commesse!$C$13+30*U$5)))</f>
        <v/>
      </c>
      <c r="V13" s="23">
        <f>IF(Commesse!$D$13="","",SUMIFS('Piano mese per mese'!$H$5:$H$244,'Piano mese per mese'!$A$5:$A$244,$A13,'Piano mese per mese'!$J$5:$J$244,"&lt;="&amp;(Commesse!$C$13+30*V$5))+IF(Commesse!$X$13&lt;=(Commesse!$C$13+30*V$5),Commesse!$W$13,0)-SUMIFS('Piano mese per mese'!$D$5:$D$244,'Piano mese per mese'!$A$5:$A$244,$A13,'Piano mese per mese'!$E$5:$E$244,"&lt;="&amp;(Commesse!$C$13+30*V$5))-SUMIFS('Piano mese per mese'!$F$5:$F$244,'Piano mese per mese'!$A$5:$A$244,$A13,'Piano mese per mese'!$G$5:$G$244,"&lt;="&amp;(Commesse!$C$13+30*V$5)))</f>
        <v/>
      </c>
      <c r="W13" s="23">
        <f>IF(Commesse!$D$13="","",SUMIFS('Piano mese per mese'!$H$5:$H$244,'Piano mese per mese'!$A$5:$A$244,$A13,'Piano mese per mese'!$J$5:$J$244,"&lt;="&amp;(Commesse!$C$13+30*W$5))+IF(Commesse!$X$13&lt;=(Commesse!$C$13+30*W$5),Commesse!$W$13,0)-SUMIFS('Piano mese per mese'!$D$5:$D$244,'Piano mese per mese'!$A$5:$A$244,$A13,'Piano mese per mese'!$E$5:$E$244,"&lt;="&amp;(Commesse!$C$13+30*W$5))-SUMIFS('Piano mese per mese'!$F$5:$F$244,'Piano mese per mese'!$A$5:$A$244,$A13,'Piano mese per mese'!$G$5:$G$244,"&lt;="&amp;(Commesse!$C$13+30*W$5)))</f>
        <v/>
      </c>
      <c r="X13" s="23">
        <f>IF(Commesse!$D$13="","",SUMIFS('Piano mese per mese'!$H$5:$H$244,'Piano mese per mese'!$A$5:$A$244,$A13,'Piano mese per mese'!$J$5:$J$244,"&lt;="&amp;(Commesse!$C$13+30*X$5))+IF(Commesse!$X$13&lt;=(Commesse!$C$13+30*X$5),Commesse!$W$13,0)-SUMIFS('Piano mese per mese'!$D$5:$D$244,'Piano mese per mese'!$A$5:$A$244,$A13,'Piano mese per mese'!$E$5:$E$244,"&lt;="&amp;(Commesse!$C$13+30*X$5))-SUMIFS('Piano mese per mese'!$F$5:$F$244,'Piano mese per mese'!$A$5:$A$244,$A13,'Piano mese per mese'!$G$5:$G$244,"&lt;="&amp;(Commesse!$C$13+30*X$5)))</f>
        <v/>
      </c>
      <c r="Y13" s="23">
        <f>IF(Commesse!$D$13="","",SUMIFS('Piano mese per mese'!$H$5:$H$244,'Piano mese per mese'!$A$5:$A$244,$A13,'Piano mese per mese'!$J$5:$J$244,"&lt;="&amp;(Commesse!$C$13+30*Y$5))+IF(Commesse!$X$13&lt;=(Commesse!$C$13+30*Y$5),Commesse!$W$13,0)-SUMIFS('Piano mese per mese'!$D$5:$D$244,'Piano mese per mese'!$A$5:$A$244,$A13,'Piano mese per mese'!$E$5:$E$244,"&lt;="&amp;(Commesse!$C$13+30*Y$5))-SUMIFS('Piano mese per mese'!$F$5:$F$244,'Piano mese per mese'!$A$5:$A$244,$A13,'Piano mese per mese'!$G$5:$G$244,"&lt;="&amp;(Commesse!$C$13+30*Y$5)))</f>
        <v/>
      </c>
      <c r="Z13" s="23">
        <f>IF(Commesse!$D$13="","",SUMIFS('Piano mese per mese'!$H$5:$H$244,'Piano mese per mese'!$A$5:$A$244,$A13,'Piano mese per mese'!$J$5:$J$244,"&lt;="&amp;(Commesse!$C$13+30*Z$5))+IF(Commesse!$X$13&lt;=(Commesse!$C$13+30*Z$5),Commesse!$W$13,0)-SUMIFS('Piano mese per mese'!$D$5:$D$244,'Piano mese per mese'!$A$5:$A$244,$A13,'Piano mese per mese'!$E$5:$E$244,"&lt;="&amp;(Commesse!$C$13+30*Z$5))-SUMIFS('Piano mese per mese'!$F$5:$F$244,'Piano mese per mese'!$A$5:$A$244,$A13,'Piano mese per mese'!$G$5:$G$244,"&lt;="&amp;(Commesse!$C$13+30*Z$5)))</f>
        <v/>
      </c>
      <c r="AA13" s="23">
        <f>IF(Commesse!$D$13="","",SUMIFS('Piano mese per mese'!$H$5:$H$244,'Piano mese per mese'!$A$5:$A$244,$A13,'Piano mese per mese'!$J$5:$J$244,"&lt;="&amp;(Commesse!$C$13+30*AA$5))+IF(Commesse!$X$13&lt;=(Commesse!$C$13+30*AA$5),Commesse!$W$13,0)-SUMIFS('Piano mese per mese'!$D$5:$D$244,'Piano mese per mese'!$A$5:$A$244,$A13,'Piano mese per mese'!$E$5:$E$244,"&lt;="&amp;(Commesse!$C$13+30*AA$5))-SUMIFS('Piano mese per mese'!$F$5:$F$244,'Piano mese per mese'!$A$5:$A$244,$A13,'Piano mese per mese'!$G$5:$G$244,"&lt;="&amp;(Commesse!$C$13+30*AA$5)))</f>
        <v/>
      </c>
      <c r="AB13" s="23">
        <f>IF(Commesse!$D$13="","",SUMIFS('Piano mese per mese'!$H$5:$H$244,'Piano mese per mese'!$A$5:$A$244,$A13,'Piano mese per mese'!$J$5:$J$244,"&lt;="&amp;(Commesse!$C$13+30*AB$5))+IF(Commesse!$X$13&lt;=(Commesse!$C$13+30*AB$5),Commesse!$W$13,0)-SUMIFS('Piano mese per mese'!$D$5:$D$244,'Piano mese per mese'!$A$5:$A$244,$A13,'Piano mese per mese'!$E$5:$E$244,"&lt;="&amp;(Commesse!$C$13+30*AB$5))-SUMIFS('Piano mese per mese'!$F$5:$F$244,'Piano mese per mese'!$A$5:$A$244,$A13,'Piano mese per mese'!$G$5:$G$244,"&lt;="&amp;(Commesse!$C$13+30*AB$5)))</f>
        <v/>
      </c>
      <c r="AC13" s="23">
        <f>IF(Commesse!$D$13="","",SUMIFS('Piano mese per mese'!$H$5:$H$244,'Piano mese per mese'!$A$5:$A$244,$A13,'Piano mese per mese'!$J$5:$J$244,"&lt;="&amp;(Commesse!$C$13+30*AC$5))+IF(Commesse!$X$13&lt;=(Commesse!$C$13+30*AC$5),Commesse!$W$13,0)-SUMIFS('Piano mese per mese'!$D$5:$D$244,'Piano mese per mese'!$A$5:$A$244,$A13,'Piano mese per mese'!$E$5:$E$244,"&lt;="&amp;(Commesse!$C$13+30*AC$5))-SUMIFS('Piano mese per mese'!$F$5:$F$244,'Piano mese per mese'!$A$5:$A$244,$A13,'Piano mese per mese'!$G$5:$G$244,"&lt;="&amp;(Commesse!$C$13+30*AC$5)))</f>
        <v/>
      </c>
      <c r="AD13" s="23">
        <f>IF(Commesse!$D$13="","",SUMIFS('Piano mese per mese'!$H$5:$H$244,'Piano mese per mese'!$A$5:$A$244,$A13,'Piano mese per mese'!$J$5:$J$244,"&lt;="&amp;(Commesse!$C$13+30*AD$5))+IF(Commesse!$X$13&lt;=(Commesse!$C$13+30*AD$5),Commesse!$W$13,0)-SUMIFS('Piano mese per mese'!$D$5:$D$244,'Piano mese per mese'!$A$5:$A$244,$A13,'Piano mese per mese'!$E$5:$E$244,"&lt;="&amp;(Commesse!$C$13+30*AD$5))-SUMIFS('Piano mese per mese'!$F$5:$F$244,'Piano mese per mese'!$A$5:$A$244,$A13,'Piano mese per mese'!$G$5:$G$244,"&lt;="&amp;(Commesse!$C$13+30*AD$5)))</f>
        <v/>
      </c>
      <c r="AE13" s="23">
        <f>IF(Commesse!$D$13="","",SUMIFS('Piano mese per mese'!$H$5:$H$244,'Piano mese per mese'!$A$5:$A$244,$A13,'Piano mese per mese'!$J$5:$J$244,"&lt;="&amp;(Commesse!$C$13+30*AE$5))+IF(Commesse!$X$13&lt;=(Commesse!$C$13+30*AE$5),Commesse!$W$13,0)-SUMIFS('Piano mese per mese'!$D$5:$D$244,'Piano mese per mese'!$A$5:$A$244,$A13,'Piano mese per mese'!$E$5:$E$244,"&lt;="&amp;(Commesse!$C$13+30*AE$5))-SUMIFS('Piano mese per mese'!$F$5:$F$244,'Piano mese per mese'!$A$5:$A$244,$A13,'Piano mese per mese'!$G$5:$G$244,"&lt;="&amp;(Commesse!$C$13+30*AE$5)))</f>
        <v/>
      </c>
      <c r="AF13" s="23">
        <f>IF(Commesse!$D$13="","",SUMIFS('Piano mese per mese'!$H$5:$H$244,'Piano mese per mese'!$A$5:$A$244,$A13,'Piano mese per mese'!$J$5:$J$244,"&lt;="&amp;(Commesse!$C$13+30*AF$5))+IF(Commesse!$X$13&lt;=(Commesse!$C$13+30*AF$5),Commesse!$W$13,0)-SUMIFS('Piano mese per mese'!$D$5:$D$244,'Piano mese per mese'!$A$5:$A$244,$A13,'Piano mese per mese'!$E$5:$E$244,"&lt;="&amp;(Commesse!$C$13+30*AF$5))-SUMIFS('Piano mese per mese'!$F$5:$F$244,'Piano mese per mese'!$A$5:$A$244,$A13,'Piano mese per mese'!$G$5:$G$244,"&lt;="&amp;(Commesse!$C$13+30*AF$5)))</f>
        <v/>
      </c>
      <c r="AG13" s="23">
        <f>IF(Commesse!$D$13="","",SUMIFS('Piano mese per mese'!$H$5:$H$244,'Piano mese per mese'!$A$5:$A$244,$A13,'Piano mese per mese'!$J$5:$J$244,"&lt;="&amp;(Commesse!$C$13+30*AG$5))+IF(Commesse!$X$13&lt;=(Commesse!$C$13+30*AG$5),Commesse!$W$13,0)-SUMIFS('Piano mese per mese'!$D$5:$D$244,'Piano mese per mese'!$A$5:$A$244,$A13,'Piano mese per mese'!$E$5:$E$244,"&lt;="&amp;(Commesse!$C$13+30*AG$5))-SUMIFS('Piano mese per mese'!$F$5:$F$244,'Piano mese per mese'!$A$5:$A$244,$A13,'Piano mese per mese'!$G$5:$G$244,"&lt;="&amp;(Commesse!$C$13+30*AG$5)))</f>
        <v/>
      </c>
      <c r="AH13" s="23">
        <f>IF(Commesse!$D$13="","",SUMIFS('Piano mese per mese'!$H$5:$H$244,'Piano mese per mese'!$A$5:$A$244,$A13,'Piano mese per mese'!$J$5:$J$244,"&lt;="&amp;(Commesse!$C$13+30*AH$5))+IF(Commesse!$X$13&lt;=(Commesse!$C$13+30*AH$5),Commesse!$W$13,0)-SUMIFS('Piano mese per mese'!$D$5:$D$244,'Piano mese per mese'!$A$5:$A$244,$A13,'Piano mese per mese'!$E$5:$E$244,"&lt;="&amp;(Commesse!$C$13+30*AH$5))-SUMIFS('Piano mese per mese'!$F$5:$F$244,'Piano mese per mese'!$A$5:$A$244,$A13,'Piano mese per mese'!$G$5:$G$244,"&lt;="&amp;(Commesse!$C$13+30*AH$5)))</f>
        <v/>
      </c>
      <c r="AI13" s="23">
        <f>IF(Commesse!$D$13="","",SUMIFS('Piano mese per mese'!$H$5:$H$244,'Piano mese per mese'!$A$5:$A$244,$A13,'Piano mese per mese'!$J$5:$J$244,"&lt;="&amp;(Commesse!$C$13+30*AI$5))+IF(Commesse!$X$13&lt;=(Commesse!$C$13+30*AI$5),Commesse!$W$13,0)-SUMIFS('Piano mese per mese'!$D$5:$D$244,'Piano mese per mese'!$A$5:$A$244,$A13,'Piano mese per mese'!$E$5:$E$244,"&lt;="&amp;(Commesse!$C$13+30*AI$5))-SUMIFS('Piano mese per mese'!$F$5:$F$244,'Piano mese per mese'!$A$5:$A$244,$A13,'Piano mese per mese'!$G$5:$G$244,"&lt;="&amp;(Commesse!$C$13+30*AI$5)))</f>
        <v/>
      </c>
      <c r="AJ13" s="23">
        <f>IF(Commesse!$D$13="","",SUMIFS('Piano mese per mese'!$H$5:$H$244,'Piano mese per mese'!$A$5:$A$244,$A13,'Piano mese per mese'!$J$5:$J$244,"&lt;="&amp;(Commesse!$C$13+30*AJ$5))+IF(Commesse!$X$13&lt;=(Commesse!$C$13+30*AJ$5),Commesse!$W$13,0)-SUMIFS('Piano mese per mese'!$D$5:$D$244,'Piano mese per mese'!$A$5:$A$244,$A13,'Piano mese per mese'!$E$5:$E$244,"&lt;="&amp;(Commesse!$C$13+30*AJ$5))-SUMIFS('Piano mese per mese'!$F$5:$F$244,'Piano mese per mese'!$A$5:$A$244,$A13,'Piano mese per mese'!$G$5:$G$244,"&lt;="&amp;(Commesse!$C$13+30*AJ$5)))</f>
        <v/>
      </c>
      <c r="AK13" s="23">
        <f>IF(Commesse!$D$13="","",SUMIFS('Piano mese per mese'!$H$5:$H$244,'Piano mese per mese'!$A$5:$A$244,$A13,'Piano mese per mese'!$J$5:$J$244,"&lt;="&amp;(Commesse!$C$13+30*AK$5))+IF(Commesse!$X$13&lt;=(Commesse!$C$13+30*AK$5),Commesse!$W$13,0)-SUMIFS('Piano mese per mese'!$D$5:$D$244,'Piano mese per mese'!$A$5:$A$244,$A13,'Piano mese per mese'!$E$5:$E$244,"&lt;="&amp;(Commesse!$C$13+30*AK$5))-SUMIFS('Piano mese per mese'!$F$5:$F$244,'Piano mese per mese'!$A$5:$A$244,$A13,'Piano mese per mese'!$G$5:$G$244,"&lt;="&amp;(Commesse!$C$13+30*AK$5)))</f>
        <v/>
      </c>
      <c r="AL13" s="23">
        <f>IF(Commesse!$D$13="","",SUMIFS('Piano mese per mese'!$H$5:$H$244,'Piano mese per mese'!$A$5:$A$244,$A13,'Piano mese per mese'!$J$5:$J$244,"&lt;="&amp;(Commesse!$C$13+30*AL$5))+IF(Commesse!$X$13&lt;=(Commesse!$C$13+30*AL$5),Commesse!$W$13,0)-SUMIFS('Piano mese per mese'!$D$5:$D$244,'Piano mese per mese'!$A$5:$A$244,$A13,'Piano mese per mese'!$E$5:$E$244,"&lt;="&amp;(Commesse!$C$13+30*AL$5))-SUMIFS('Piano mese per mese'!$F$5:$F$244,'Piano mese per mese'!$A$5:$A$244,$A13,'Piano mese per mese'!$G$5:$G$244,"&lt;="&amp;(Commesse!$C$13+30*AL$5)))</f>
        <v/>
      </c>
    </row>
    <row r="14">
      <c r="A14" t="n">
        <v>9</v>
      </c>
      <c r="B14">
        <f>IF(Commesse!$D$14="","",Commesse!$B$14)</f>
        <v/>
      </c>
      <c r="C14" s="23">
        <f>IF(Commesse!$D$14="","",SUMIFS('Piano mese per mese'!$H$5:$H$244,'Piano mese per mese'!$A$5:$A$244,$A14,'Piano mese per mese'!$J$5:$J$244,"&lt;="&amp;(Commesse!$C$14+30*C$5))+IF(Commesse!$X$14&lt;=(Commesse!$C$14+30*C$5),Commesse!$W$14,0)-SUMIFS('Piano mese per mese'!$D$5:$D$244,'Piano mese per mese'!$A$5:$A$244,$A14,'Piano mese per mese'!$E$5:$E$244,"&lt;="&amp;(Commesse!$C$14+30*C$5))-SUMIFS('Piano mese per mese'!$F$5:$F$244,'Piano mese per mese'!$A$5:$A$244,$A14,'Piano mese per mese'!$G$5:$G$244,"&lt;="&amp;(Commesse!$C$14+30*C$5)))</f>
        <v/>
      </c>
      <c r="D14" s="23">
        <f>IF(Commesse!$D$14="","",SUMIFS('Piano mese per mese'!$H$5:$H$244,'Piano mese per mese'!$A$5:$A$244,$A14,'Piano mese per mese'!$J$5:$J$244,"&lt;="&amp;(Commesse!$C$14+30*D$5))+IF(Commesse!$X$14&lt;=(Commesse!$C$14+30*D$5),Commesse!$W$14,0)-SUMIFS('Piano mese per mese'!$D$5:$D$244,'Piano mese per mese'!$A$5:$A$244,$A14,'Piano mese per mese'!$E$5:$E$244,"&lt;="&amp;(Commesse!$C$14+30*D$5))-SUMIFS('Piano mese per mese'!$F$5:$F$244,'Piano mese per mese'!$A$5:$A$244,$A14,'Piano mese per mese'!$G$5:$G$244,"&lt;="&amp;(Commesse!$C$14+30*D$5)))</f>
        <v/>
      </c>
      <c r="E14" s="23">
        <f>IF(Commesse!$D$14="","",SUMIFS('Piano mese per mese'!$H$5:$H$244,'Piano mese per mese'!$A$5:$A$244,$A14,'Piano mese per mese'!$J$5:$J$244,"&lt;="&amp;(Commesse!$C$14+30*E$5))+IF(Commesse!$X$14&lt;=(Commesse!$C$14+30*E$5),Commesse!$W$14,0)-SUMIFS('Piano mese per mese'!$D$5:$D$244,'Piano mese per mese'!$A$5:$A$244,$A14,'Piano mese per mese'!$E$5:$E$244,"&lt;="&amp;(Commesse!$C$14+30*E$5))-SUMIFS('Piano mese per mese'!$F$5:$F$244,'Piano mese per mese'!$A$5:$A$244,$A14,'Piano mese per mese'!$G$5:$G$244,"&lt;="&amp;(Commesse!$C$14+30*E$5)))</f>
        <v/>
      </c>
      <c r="F14" s="23">
        <f>IF(Commesse!$D$14="","",SUMIFS('Piano mese per mese'!$H$5:$H$244,'Piano mese per mese'!$A$5:$A$244,$A14,'Piano mese per mese'!$J$5:$J$244,"&lt;="&amp;(Commesse!$C$14+30*F$5))+IF(Commesse!$X$14&lt;=(Commesse!$C$14+30*F$5),Commesse!$W$14,0)-SUMIFS('Piano mese per mese'!$D$5:$D$244,'Piano mese per mese'!$A$5:$A$244,$A14,'Piano mese per mese'!$E$5:$E$244,"&lt;="&amp;(Commesse!$C$14+30*F$5))-SUMIFS('Piano mese per mese'!$F$5:$F$244,'Piano mese per mese'!$A$5:$A$244,$A14,'Piano mese per mese'!$G$5:$G$244,"&lt;="&amp;(Commesse!$C$14+30*F$5)))</f>
        <v/>
      </c>
      <c r="G14" s="23">
        <f>IF(Commesse!$D$14="","",SUMIFS('Piano mese per mese'!$H$5:$H$244,'Piano mese per mese'!$A$5:$A$244,$A14,'Piano mese per mese'!$J$5:$J$244,"&lt;="&amp;(Commesse!$C$14+30*G$5))+IF(Commesse!$X$14&lt;=(Commesse!$C$14+30*G$5),Commesse!$W$14,0)-SUMIFS('Piano mese per mese'!$D$5:$D$244,'Piano mese per mese'!$A$5:$A$244,$A14,'Piano mese per mese'!$E$5:$E$244,"&lt;="&amp;(Commesse!$C$14+30*G$5))-SUMIFS('Piano mese per mese'!$F$5:$F$244,'Piano mese per mese'!$A$5:$A$244,$A14,'Piano mese per mese'!$G$5:$G$244,"&lt;="&amp;(Commesse!$C$14+30*G$5)))</f>
        <v/>
      </c>
      <c r="H14" s="23">
        <f>IF(Commesse!$D$14="","",SUMIFS('Piano mese per mese'!$H$5:$H$244,'Piano mese per mese'!$A$5:$A$244,$A14,'Piano mese per mese'!$J$5:$J$244,"&lt;="&amp;(Commesse!$C$14+30*H$5))+IF(Commesse!$X$14&lt;=(Commesse!$C$14+30*H$5),Commesse!$W$14,0)-SUMIFS('Piano mese per mese'!$D$5:$D$244,'Piano mese per mese'!$A$5:$A$244,$A14,'Piano mese per mese'!$E$5:$E$244,"&lt;="&amp;(Commesse!$C$14+30*H$5))-SUMIFS('Piano mese per mese'!$F$5:$F$244,'Piano mese per mese'!$A$5:$A$244,$A14,'Piano mese per mese'!$G$5:$G$244,"&lt;="&amp;(Commesse!$C$14+30*H$5)))</f>
        <v/>
      </c>
      <c r="I14" s="23">
        <f>IF(Commesse!$D$14="","",SUMIFS('Piano mese per mese'!$H$5:$H$244,'Piano mese per mese'!$A$5:$A$244,$A14,'Piano mese per mese'!$J$5:$J$244,"&lt;="&amp;(Commesse!$C$14+30*I$5))+IF(Commesse!$X$14&lt;=(Commesse!$C$14+30*I$5),Commesse!$W$14,0)-SUMIFS('Piano mese per mese'!$D$5:$D$244,'Piano mese per mese'!$A$5:$A$244,$A14,'Piano mese per mese'!$E$5:$E$244,"&lt;="&amp;(Commesse!$C$14+30*I$5))-SUMIFS('Piano mese per mese'!$F$5:$F$244,'Piano mese per mese'!$A$5:$A$244,$A14,'Piano mese per mese'!$G$5:$G$244,"&lt;="&amp;(Commesse!$C$14+30*I$5)))</f>
        <v/>
      </c>
      <c r="J14" s="23">
        <f>IF(Commesse!$D$14="","",SUMIFS('Piano mese per mese'!$H$5:$H$244,'Piano mese per mese'!$A$5:$A$244,$A14,'Piano mese per mese'!$J$5:$J$244,"&lt;="&amp;(Commesse!$C$14+30*J$5))+IF(Commesse!$X$14&lt;=(Commesse!$C$14+30*J$5),Commesse!$W$14,0)-SUMIFS('Piano mese per mese'!$D$5:$D$244,'Piano mese per mese'!$A$5:$A$244,$A14,'Piano mese per mese'!$E$5:$E$244,"&lt;="&amp;(Commesse!$C$14+30*J$5))-SUMIFS('Piano mese per mese'!$F$5:$F$244,'Piano mese per mese'!$A$5:$A$244,$A14,'Piano mese per mese'!$G$5:$G$244,"&lt;="&amp;(Commesse!$C$14+30*J$5)))</f>
        <v/>
      </c>
      <c r="K14" s="23">
        <f>IF(Commesse!$D$14="","",SUMIFS('Piano mese per mese'!$H$5:$H$244,'Piano mese per mese'!$A$5:$A$244,$A14,'Piano mese per mese'!$J$5:$J$244,"&lt;="&amp;(Commesse!$C$14+30*K$5))+IF(Commesse!$X$14&lt;=(Commesse!$C$14+30*K$5),Commesse!$W$14,0)-SUMIFS('Piano mese per mese'!$D$5:$D$244,'Piano mese per mese'!$A$5:$A$244,$A14,'Piano mese per mese'!$E$5:$E$244,"&lt;="&amp;(Commesse!$C$14+30*K$5))-SUMIFS('Piano mese per mese'!$F$5:$F$244,'Piano mese per mese'!$A$5:$A$244,$A14,'Piano mese per mese'!$G$5:$G$244,"&lt;="&amp;(Commesse!$C$14+30*K$5)))</f>
        <v/>
      </c>
      <c r="L14" s="23">
        <f>IF(Commesse!$D$14="","",SUMIFS('Piano mese per mese'!$H$5:$H$244,'Piano mese per mese'!$A$5:$A$244,$A14,'Piano mese per mese'!$J$5:$J$244,"&lt;="&amp;(Commesse!$C$14+30*L$5))+IF(Commesse!$X$14&lt;=(Commesse!$C$14+30*L$5),Commesse!$W$14,0)-SUMIFS('Piano mese per mese'!$D$5:$D$244,'Piano mese per mese'!$A$5:$A$244,$A14,'Piano mese per mese'!$E$5:$E$244,"&lt;="&amp;(Commesse!$C$14+30*L$5))-SUMIFS('Piano mese per mese'!$F$5:$F$244,'Piano mese per mese'!$A$5:$A$244,$A14,'Piano mese per mese'!$G$5:$G$244,"&lt;="&amp;(Commesse!$C$14+30*L$5)))</f>
        <v/>
      </c>
      <c r="M14" s="23">
        <f>IF(Commesse!$D$14="","",SUMIFS('Piano mese per mese'!$H$5:$H$244,'Piano mese per mese'!$A$5:$A$244,$A14,'Piano mese per mese'!$J$5:$J$244,"&lt;="&amp;(Commesse!$C$14+30*M$5))+IF(Commesse!$X$14&lt;=(Commesse!$C$14+30*M$5),Commesse!$W$14,0)-SUMIFS('Piano mese per mese'!$D$5:$D$244,'Piano mese per mese'!$A$5:$A$244,$A14,'Piano mese per mese'!$E$5:$E$244,"&lt;="&amp;(Commesse!$C$14+30*M$5))-SUMIFS('Piano mese per mese'!$F$5:$F$244,'Piano mese per mese'!$A$5:$A$244,$A14,'Piano mese per mese'!$G$5:$G$244,"&lt;="&amp;(Commesse!$C$14+30*M$5)))</f>
        <v/>
      </c>
      <c r="N14" s="23">
        <f>IF(Commesse!$D$14="","",SUMIFS('Piano mese per mese'!$H$5:$H$244,'Piano mese per mese'!$A$5:$A$244,$A14,'Piano mese per mese'!$J$5:$J$244,"&lt;="&amp;(Commesse!$C$14+30*N$5))+IF(Commesse!$X$14&lt;=(Commesse!$C$14+30*N$5),Commesse!$W$14,0)-SUMIFS('Piano mese per mese'!$D$5:$D$244,'Piano mese per mese'!$A$5:$A$244,$A14,'Piano mese per mese'!$E$5:$E$244,"&lt;="&amp;(Commesse!$C$14+30*N$5))-SUMIFS('Piano mese per mese'!$F$5:$F$244,'Piano mese per mese'!$A$5:$A$244,$A14,'Piano mese per mese'!$G$5:$G$244,"&lt;="&amp;(Commesse!$C$14+30*N$5)))</f>
        <v/>
      </c>
      <c r="O14" s="23">
        <f>IF(Commesse!$D$14="","",SUMIFS('Piano mese per mese'!$H$5:$H$244,'Piano mese per mese'!$A$5:$A$244,$A14,'Piano mese per mese'!$J$5:$J$244,"&lt;="&amp;(Commesse!$C$14+30*O$5))+IF(Commesse!$X$14&lt;=(Commesse!$C$14+30*O$5),Commesse!$W$14,0)-SUMIFS('Piano mese per mese'!$D$5:$D$244,'Piano mese per mese'!$A$5:$A$244,$A14,'Piano mese per mese'!$E$5:$E$244,"&lt;="&amp;(Commesse!$C$14+30*O$5))-SUMIFS('Piano mese per mese'!$F$5:$F$244,'Piano mese per mese'!$A$5:$A$244,$A14,'Piano mese per mese'!$G$5:$G$244,"&lt;="&amp;(Commesse!$C$14+30*O$5)))</f>
        <v/>
      </c>
      <c r="P14" s="23">
        <f>IF(Commesse!$D$14="","",SUMIFS('Piano mese per mese'!$H$5:$H$244,'Piano mese per mese'!$A$5:$A$244,$A14,'Piano mese per mese'!$J$5:$J$244,"&lt;="&amp;(Commesse!$C$14+30*P$5))+IF(Commesse!$X$14&lt;=(Commesse!$C$14+30*P$5),Commesse!$W$14,0)-SUMIFS('Piano mese per mese'!$D$5:$D$244,'Piano mese per mese'!$A$5:$A$244,$A14,'Piano mese per mese'!$E$5:$E$244,"&lt;="&amp;(Commesse!$C$14+30*P$5))-SUMIFS('Piano mese per mese'!$F$5:$F$244,'Piano mese per mese'!$A$5:$A$244,$A14,'Piano mese per mese'!$G$5:$G$244,"&lt;="&amp;(Commesse!$C$14+30*P$5)))</f>
        <v/>
      </c>
      <c r="Q14" s="23">
        <f>IF(Commesse!$D$14="","",SUMIFS('Piano mese per mese'!$H$5:$H$244,'Piano mese per mese'!$A$5:$A$244,$A14,'Piano mese per mese'!$J$5:$J$244,"&lt;="&amp;(Commesse!$C$14+30*Q$5))+IF(Commesse!$X$14&lt;=(Commesse!$C$14+30*Q$5),Commesse!$W$14,0)-SUMIFS('Piano mese per mese'!$D$5:$D$244,'Piano mese per mese'!$A$5:$A$244,$A14,'Piano mese per mese'!$E$5:$E$244,"&lt;="&amp;(Commesse!$C$14+30*Q$5))-SUMIFS('Piano mese per mese'!$F$5:$F$244,'Piano mese per mese'!$A$5:$A$244,$A14,'Piano mese per mese'!$G$5:$G$244,"&lt;="&amp;(Commesse!$C$14+30*Q$5)))</f>
        <v/>
      </c>
      <c r="R14" s="23">
        <f>IF(Commesse!$D$14="","",SUMIFS('Piano mese per mese'!$H$5:$H$244,'Piano mese per mese'!$A$5:$A$244,$A14,'Piano mese per mese'!$J$5:$J$244,"&lt;="&amp;(Commesse!$C$14+30*R$5))+IF(Commesse!$X$14&lt;=(Commesse!$C$14+30*R$5),Commesse!$W$14,0)-SUMIFS('Piano mese per mese'!$D$5:$D$244,'Piano mese per mese'!$A$5:$A$244,$A14,'Piano mese per mese'!$E$5:$E$244,"&lt;="&amp;(Commesse!$C$14+30*R$5))-SUMIFS('Piano mese per mese'!$F$5:$F$244,'Piano mese per mese'!$A$5:$A$244,$A14,'Piano mese per mese'!$G$5:$G$244,"&lt;="&amp;(Commesse!$C$14+30*R$5)))</f>
        <v/>
      </c>
      <c r="S14" s="23">
        <f>IF(Commesse!$D$14="","",SUMIFS('Piano mese per mese'!$H$5:$H$244,'Piano mese per mese'!$A$5:$A$244,$A14,'Piano mese per mese'!$J$5:$J$244,"&lt;="&amp;(Commesse!$C$14+30*S$5))+IF(Commesse!$X$14&lt;=(Commesse!$C$14+30*S$5),Commesse!$W$14,0)-SUMIFS('Piano mese per mese'!$D$5:$D$244,'Piano mese per mese'!$A$5:$A$244,$A14,'Piano mese per mese'!$E$5:$E$244,"&lt;="&amp;(Commesse!$C$14+30*S$5))-SUMIFS('Piano mese per mese'!$F$5:$F$244,'Piano mese per mese'!$A$5:$A$244,$A14,'Piano mese per mese'!$G$5:$G$244,"&lt;="&amp;(Commesse!$C$14+30*S$5)))</f>
        <v/>
      </c>
      <c r="T14" s="23">
        <f>IF(Commesse!$D$14="","",SUMIFS('Piano mese per mese'!$H$5:$H$244,'Piano mese per mese'!$A$5:$A$244,$A14,'Piano mese per mese'!$J$5:$J$244,"&lt;="&amp;(Commesse!$C$14+30*T$5))+IF(Commesse!$X$14&lt;=(Commesse!$C$14+30*T$5),Commesse!$W$14,0)-SUMIFS('Piano mese per mese'!$D$5:$D$244,'Piano mese per mese'!$A$5:$A$244,$A14,'Piano mese per mese'!$E$5:$E$244,"&lt;="&amp;(Commesse!$C$14+30*T$5))-SUMIFS('Piano mese per mese'!$F$5:$F$244,'Piano mese per mese'!$A$5:$A$244,$A14,'Piano mese per mese'!$G$5:$G$244,"&lt;="&amp;(Commesse!$C$14+30*T$5)))</f>
        <v/>
      </c>
      <c r="U14" s="23">
        <f>IF(Commesse!$D$14="","",SUMIFS('Piano mese per mese'!$H$5:$H$244,'Piano mese per mese'!$A$5:$A$244,$A14,'Piano mese per mese'!$J$5:$J$244,"&lt;="&amp;(Commesse!$C$14+30*U$5))+IF(Commesse!$X$14&lt;=(Commesse!$C$14+30*U$5),Commesse!$W$14,0)-SUMIFS('Piano mese per mese'!$D$5:$D$244,'Piano mese per mese'!$A$5:$A$244,$A14,'Piano mese per mese'!$E$5:$E$244,"&lt;="&amp;(Commesse!$C$14+30*U$5))-SUMIFS('Piano mese per mese'!$F$5:$F$244,'Piano mese per mese'!$A$5:$A$244,$A14,'Piano mese per mese'!$G$5:$G$244,"&lt;="&amp;(Commesse!$C$14+30*U$5)))</f>
        <v/>
      </c>
      <c r="V14" s="23">
        <f>IF(Commesse!$D$14="","",SUMIFS('Piano mese per mese'!$H$5:$H$244,'Piano mese per mese'!$A$5:$A$244,$A14,'Piano mese per mese'!$J$5:$J$244,"&lt;="&amp;(Commesse!$C$14+30*V$5))+IF(Commesse!$X$14&lt;=(Commesse!$C$14+30*V$5),Commesse!$W$14,0)-SUMIFS('Piano mese per mese'!$D$5:$D$244,'Piano mese per mese'!$A$5:$A$244,$A14,'Piano mese per mese'!$E$5:$E$244,"&lt;="&amp;(Commesse!$C$14+30*V$5))-SUMIFS('Piano mese per mese'!$F$5:$F$244,'Piano mese per mese'!$A$5:$A$244,$A14,'Piano mese per mese'!$G$5:$G$244,"&lt;="&amp;(Commesse!$C$14+30*V$5)))</f>
        <v/>
      </c>
      <c r="W14" s="23">
        <f>IF(Commesse!$D$14="","",SUMIFS('Piano mese per mese'!$H$5:$H$244,'Piano mese per mese'!$A$5:$A$244,$A14,'Piano mese per mese'!$J$5:$J$244,"&lt;="&amp;(Commesse!$C$14+30*W$5))+IF(Commesse!$X$14&lt;=(Commesse!$C$14+30*W$5),Commesse!$W$14,0)-SUMIFS('Piano mese per mese'!$D$5:$D$244,'Piano mese per mese'!$A$5:$A$244,$A14,'Piano mese per mese'!$E$5:$E$244,"&lt;="&amp;(Commesse!$C$14+30*W$5))-SUMIFS('Piano mese per mese'!$F$5:$F$244,'Piano mese per mese'!$A$5:$A$244,$A14,'Piano mese per mese'!$G$5:$G$244,"&lt;="&amp;(Commesse!$C$14+30*W$5)))</f>
        <v/>
      </c>
      <c r="X14" s="23">
        <f>IF(Commesse!$D$14="","",SUMIFS('Piano mese per mese'!$H$5:$H$244,'Piano mese per mese'!$A$5:$A$244,$A14,'Piano mese per mese'!$J$5:$J$244,"&lt;="&amp;(Commesse!$C$14+30*X$5))+IF(Commesse!$X$14&lt;=(Commesse!$C$14+30*X$5),Commesse!$W$14,0)-SUMIFS('Piano mese per mese'!$D$5:$D$244,'Piano mese per mese'!$A$5:$A$244,$A14,'Piano mese per mese'!$E$5:$E$244,"&lt;="&amp;(Commesse!$C$14+30*X$5))-SUMIFS('Piano mese per mese'!$F$5:$F$244,'Piano mese per mese'!$A$5:$A$244,$A14,'Piano mese per mese'!$G$5:$G$244,"&lt;="&amp;(Commesse!$C$14+30*X$5)))</f>
        <v/>
      </c>
      <c r="Y14" s="23">
        <f>IF(Commesse!$D$14="","",SUMIFS('Piano mese per mese'!$H$5:$H$244,'Piano mese per mese'!$A$5:$A$244,$A14,'Piano mese per mese'!$J$5:$J$244,"&lt;="&amp;(Commesse!$C$14+30*Y$5))+IF(Commesse!$X$14&lt;=(Commesse!$C$14+30*Y$5),Commesse!$W$14,0)-SUMIFS('Piano mese per mese'!$D$5:$D$244,'Piano mese per mese'!$A$5:$A$244,$A14,'Piano mese per mese'!$E$5:$E$244,"&lt;="&amp;(Commesse!$C$14+30*Y$5))-SUMIFS('Piano mese per mese'!$F$5:$F$244,'Piano mese per mese'!$A$5:$A$244,$A14,'Piano mese per mese'!$G$5:$G$244,"&lt;="&amp;(Commesse!$C$14+30*Y$5)))</f>
        <v/>
      </c>
      <c r="Z14" s="23">
        <f>IF(Commesse!$D$14="","",SUMIFS('Piano mese per mese'!$H$5:$H$244,'Piano mese per mese'!$A$5:$A$244,$A14,'Piano mese per mese'!$J$5:$J$244,"&lt;="&amp;(Commesse!$C$14+30*Z$5))+IF(Commesse!$X$14&lt;=(Commesse!$C$14+30*Z$5),Commesse!$W$14,0)-SUMIFS('Piano mese per mese'!$D$5:$D$244,'Piano mese per mese'!$A$5:$A$244,$A14,'Piano mese per mese'!$E$5:$E$244,"&lt;="&amp;(Commesse!$C$14+30*Z$5))-SUMIFS('Piano mese per mese'!$F$5:$F$244,'Piano mese per mese'!$A$5:$A$244,$A14,'Piano mese per mese'!$G$5:$G$244,"&lt;="&amp;(Commesse!$C$14+30*Z$5)))</f>
        <v/>
      </c>
      <c r="AA14" s="23">
        <f>IF(Commesse!$D$14="","",SUMIFS('Piano mese per mese'!$H$5:$H$244,'Piano mese per mese'!$A$5:$A$244,$A14,'Piano mese per mese'!$J$5:$J$244,"&lt;="&amp;(Commesse!$C$14+30*AA$5))+IF(Commesse!$X$14&lt;=(Commesse!$C$14+30*AA$5),Commesse!$W$14,0)-SUMIFS('Piano mese per mese'!$D$5:$D$244,'Piano mese per mese'!$A$5:$A$244,$A14,'Piano mese per mese'!$E$5:$E$244,"&lt;="&amp;(Commesse!$C$14+30*AA$5))-SUMIFS('Piano mese per mese'!$F$5:$F$244,'Piano mese per mese'!$A$5:$A$244,$A14,'Piano mese per mese'!$G$5:$G$244,"&lt;="&amp;(Commesse!$C$14+30*AA$5)))</f>
        <v/>
      </c>
      <c r="AB14" s="23">
        <f>IF(Commesse!$D$14="","",SUMIFS('Piano mese per mese'!$H$5:$H$244,'Piano mese per mese'!$A$5:$A$244,$A14,'Piano mese per mese'!$J$5:$J$244,"&lt;="&amp;(Commesse!$C$14+30*AB$5))+IF(Commesse!$X$14&lt;=(Commesse!$C$14+30*AB$5),Commesse!$W$14,0)-SUMIFS('Piano mese per mese'!$D$5:$D$244,'Piano mese per mese'!$A$5:$A$244,$A14,'Piano mese per mese'!$E$5:$E$244,"&lt;="&amp;(Commesse!$C$14+30*AB$5))-SUMIFS('Piano mese per mese'!$F$5:$F$244,'Piano mese per mese'!$A$5:$A$244,$A14,'Piano mese per mese'!$G$5:$G$244,"&lt;="&amp;(Commesse!$C$14+30*AB$5)))</f>
        <v/>
      </c>
      <c r="AC14" s="23">
        <f>IF(Commesse!$D$14="","",SUMIFS('Piano mese per mese'!$H$5:$H$244,'Piano mese per mese'!$A$5:$A$244,$A14,'Piano mese per mese'!$J$5:$J$244,"&lt;="&amp;(Commesse!$C$14+30*AC$5))+IF(Commesse!$X$14&lt;=(Commesse!$C$14+30*AC$5),Commesse!$W$14,0)-SUMIFS('Piano mese per mese'!$D$5:$D$244,'Piano mese per mese'!$A$5:$A$244,$A14,'Piano mese per mese'!$E$5:$E$244,"&lt;="&amp;(Commesse!$C$14+30*AC$5))-SUMIFS('Piano mese per mese'!$F$5:$F$244,'Piano mese per mese'!$A$5:$A$244,$A14,'Piano mese per mese'!$G$5:$G$244,"&lt;="&amp;(Commesse!$C$14+30*AC$5)))</f>
        <v/>
      </c>
      <c r="AD14" s="23">
        <f>IF(Commesse!$D$14="","",SUMIFS('Piano mese per mese'!$H$5:$H$244,'Piano mese per mese'!$A$5:$A$244,$A14,'Piano mese per mese'!$J$5:$J$244,"&lt;="&amp;(Commesse!$C$14+30*AD$5))+IF(Commesse!$X$14&lt;=(Commesse!$C$14+30*AD$5),Commesse!$W$14,0)-SUMIFS('Piano mese per mese'!$D$5:$D$244,'Piano mese per mese'!$A$5:$A$244,$A14,'Piano mese per mese'!$E$5:$E$244,"&lt;="&amp;(Commesse!$C$14+30*AD$5))-SUMIFS('Piano mese per mese'!$F$5:$F$244,'Piano mese per mese'!$A$5:$A$244,$A14,'Piano mese per mese'!$G$5:$G$244,"&lt;="&amp;(Commesse!$C$14+30*AD$5)))</f>
        <v/>
      </c>
      <c r="AE14" s="23">
        <f>IF(Commesse!$D$14="","",SUMIFS('Piano mese per mese'!$H$5:$H$244,'Piano mese per mese'!$A$5:$A$244,$A14,'Piano mese per mese'!$J$5:$J$244,"&lt;="&amp;(Commesse!$C$14+30*AE$5))+IF(Commesse!$X$14&lt;=(Commesse!$C$14+30*AE$5),Commesse!$W$14,0)-SUMIFS('Piano mese per mese'!$D$5:$D$244,'Piano mese per mese'!$A$5:$A$244,$A14,'Piano mese per mese'!$E$5:$E$244,"&lt;="&amp;(Commesse!$C$14+30*AE$5))-SUMIFS('Piano mese per mese'!$F$5:$F$244,'Piano mese per mese'!$A$5:$A$244,$A14,'Piano mese per mese'!$G$5:$G$244,"&lt;="&amp;(Commesse!$C$14+30*AE$5)))</f>
        <v/>
      </c>
      <c r="AF14" s="23">
        <f>IF(Commesse!$D$14="","",SUMIFS('Piano mese per mese'!$H$5:$H$244,'Piano mese per mese'!$A$5:$A$244,$A14,'Piano mese per mese'!$J$5:$J$244,"&lt;="&amp;(Commesse!$C$14+30*AF$5))+IF(Commesse!$X$14&lt;=(Commesse!$C$14+30*AF$5),Commesse!$W$14,0)-SUMIFS('Piano mese per mese'!$D$5:$D$244,'Piano mese per mese'!$A$5:$A$244,$A14,'Piano mese per mese'!$E$5:$E$244,"&lt;="&amp;(Commesse!$C$14+30*AF$5))-SUMIFS('Piano mese per mese'!$F$5:$F$244,'Piano mese per mese'!$A$5:$A$244,$A14,'Piano mese per mese'!$G$5:$G$244,"&lt;="&amp;(Commesse!$C$14+30*AF$5)))</f>
        <v/>
      </c>
      <c r="AG14" s="23">
        <f>IF(Commesse!$D$14="","",SUMIFS('Piano mese per mese'!$H$5:$H$244,'Piano mese per mese'!$A$5:$A$244,$A14,'Piano mese per mese'!$J$5:$J$244,"&lt;="&amp;(Commesse!$C$14+30*AG$5))+IF(Commesse!$X$14&lt;=(Commesse!$C$14+30*AG$5),Commesse!$W$14,0)-SUMIFS('Piano mese per mese'!$D$5:$D$244,'Piano mese per mese'!$A$5:$A$244,$A14,'Piano mese per mese'!$E$5:$E$244,"&lt;="&amp;(Commesse!$C$14+30*AG$5))-SUMIFS('Piano mese per mese'!$F$5:$F$244,'Piano mese per mese'!$A$5:$A$244,$A14,'Piano mese per mese'!$G$5:$G$244,"&lt;="&amp;(Commesse!$C$14+30*AG$5)))</f>
        <v/>
      </c>
      <c r="AH14" s="23">
        <f>IF(Commesse!$D$14="","",SUMIFS('Piano mese per mese'!$H$5:$H$244,'Piano mese per mese'!$A$5:$A$244,$A14,'Piano mese per mese'!$J$5:$J$244,"&lt;="&amp;(Commesse!$C$14+30*AH$5))+IF(Commesse!$X$14&lt;=(Commesse!$C$14+30*AH$5),Commesse!$W$14,0)-SUMIFS('Piano mese per mese'!$D$5:$D$244,'Piano mese per mese'!$A$5:$A$244,$A14,'Piano mese per mese'!$E$5:$E$244,"&lt;="&amp;(Commesse!$C$14+30*AH$5))-SUMIFS('Piano mese per mese'!$F$5:$F$244,'Piano mese per mese'!$A$5:$A$244,$A14,'Piano mese per mese'!$G$5:$G$244,"&lt;="&amp;(Commesse!$C$14+30*AH$5)))</f>
        <v/>
      </c>
      <c r="AI14" s="23">
        <f>IF(Commesse!$D$14="","",SUMIFS('Piano mese per mese'!$H$5:$H$244,'Piano mese per mese'!$A$5:$A$244,$A14,'Piano mese per mese'!$J$5:$J$244,"&lt;="&amp;(Commesse!$C$14+30*AI$5))+IF(Commesse!$X$14&lt;=(Commesse!$C$14+30*AI$5),Commesse!$W$14,0)-SUMIFS('Piano mese per mese'!$D$5:$D$244,'Piano mese per mese'!$A$5:$A$244,$A14,'Piano mese per mese'!$E$5:$E$244,"&lt;="&amp;(Commesse!$C$14+30*AI$5))-SUMIFS('Piano mese per mese'!$F$5:$F$244,'Piano mese per mese'!$A$5:$A$244,$A14,'Piano mese per mese'!$G$5:$G$244,"&lt;="&amp;(Commesse!$C$14+30*AI$5)))</f>
        <v/>
      </c>
      <c r="AJ14" s="23">
        <f>IF(Commesse!$D$14="","",SUMIFS('Piano mese per mese'!$H$5:$H$244,'Piano mese per mese'!$A$5:$A$244,$A14,'Piano mese per mese'!$J$5:$J$244,"&lt;="&amp;(Commesse!$C$14+30*AJ$5))+IF(Commesse!$X$14&lt;=(Commesse!$C$14+30*AJ$5),Commesse!$W$14,0)-SUMIFS('Piano mese per mese'!$D$5:$D$244,'Piano mese per mese'!$A$5:$A$244,$A14,'Piano mese per mese'!$E$5:$E$244,"&lt;="&amp;(Commesse!$C$14+30*AJ$5))-SUMIFS('Piano mese per mese'!$F$5:$F$244,'Piano mese per mese'!$A$5:$A$244,$A14,'Piano mese per mese'!$G$5:$G$244,"&lt;="&amp;(Commesse!$C$14+30*AJ$5)))</f>
        <v/>
      </c>
      <c r="AK14" s="23">
        <f>IF(Commesse!$D$14="","",SUMIFS('Piano mese per mese'!$H$5:$H$244,'Piano mese per mese'!$A$5:$A$244,$A14,'Piano mese per mese'!$J$5:$J$244,"&lt;="&amp;(Commesse!$C$14+30*AK$5))+IF(Commesse!$X$14&lt;=(Commesse!$C$14+30*AK$5),Commesse!$W$14,0)-SUMIFS('Piano mese per mese'!$D$5:$D$244,'Piano mese per mese'!$A$5:$A$244,$A14,'Piano mese per mese'!$E$5:$E$244,"&lt;="&amp;(Commesse!$C$14+30*AK$5))-SUMIFS('Piano mese per mese'!$F$5:$F$244,'Piano mese per mese'!$A$5:$A$244,$A14,'Piano mese per mese'!$G$5:$G$244,"&lt;="&amp;(Commesse!$C$14+30*AK$5)))</f>
        <v/>
      </c>
      <c r="AL14" s="23">
        <f>IF(Commesse!$D$14="","",SUMIFS('Piano mese per mese'!$H$5:$H$244,'Piano mese per mese'!$A$5:$A$244,$A14,'Piano mese per mese'!$J$5:$J$244,"&lt;="&amp;(Commesse!$C$14+30*AL$5))+IF(Commesse!$X$14&lt;=(Commesse!$C$14+30*AL$5),Commesse!$W$14,0)-SUMIFS('Piano mese per mese'!$D$5:$D$244,'Piano mese per mese'!$A$5:$A$244,$A14,'Piano mese per mese'!$E$5:$E$244,"&lt;="&amp;(Commesse!$C$14+30*AL$5))-SUMIFS('Piano mese per mese'!$F$5:$F$244,'Piano mese per mese'!$A$5:$A$244,$A14,'Piano mese per mese'!$G$5:$G$244,"&lt;="&amp;(Commesse!$C$14+30*AL$5)))</f>
        <v/>
      </c>
    </row>
    <row r="15">
      <c r="A15" t="n">
        <v>10</v>
      </c>
      <c r="B15">
        <f>IF(Commesse!$D$15="","",Commesse!$B$15)</f>
        <v/>
      </c>
      <c r="C15" s="23">
        <f>IF(Commesse!$D$15="","",SUMIFS('Piano mese per mese'!$H$5:$H$244,'Piano mese per mese'!$A$5:$A$244,$A15,'Piano mese per mese'!$J$5:$J$244,"&lt;="&amp;(Commesse!$C$15+30*C$5))+IF(Commesse!$X$15&lt;=(Commesse!$C$15+30*C$5),Commesse!$W$15,0)-SUMIFS('Piano mese per mese'!$D$5:$D$244,'Piano mese per mese'!$A$5:$A$244,$A15,'Piano mese per mese'!$E$5:$E$244,"&lt;="&amp;(Commesse!$C$15+30*C$5))-SUMIFS('Piano mese per mese'!$F$5:$F$244,'Piano mese per mese'!$A$5:$A$244,$A15,'Piano mese per mese'!$G$5:$G$244,"&lt;="&amp;(Commesse!$C$15+30*C$5)))</f>
        <v/>
      </c>
      <c r="D15" s="23">
        <f>IF(Commesse!$D$15="","",SUMIFS('Piano mese per mese'!$H$5:$H$244,'Piano mese per mese'!$A$5:$A$244,$A15,'Piano mese per mese'!$J$5:$J$244,"&lt;="&amp;(Commesse!$C$15+30*D$5))+IF(Commesse!$X$15&lt;=(Commesse!$C$15+30*D$5),Commesse!$W$15,0)-SUMIFS('Piano mese per mese'!$D$5:$D$244,'Piano mese per mese'!$A$5:$A$244,$A15,'Piano mese per mese'!$E$5:$E$244,"&lt;="&amp;(Commesse!$C$15+30*D$5))-SUMIFS('Piano mese per mese'!$F$5:$F$244,'Piano mese per mese'!$A$5:$A$244,$A15,'Piano mese per mese'!$G$5:$G$244,"&lt;="&amp;(Commesse!$C$15+30*D$5)))</f>
        <v/>
      </c>
      <c r="E15" s="23">
        <f>IF(Commesse!$D$15="","",SUMIFS('Piano mese per mese'!$H$5:$H$244,'Piano mese per mese'!$A$5:$A$244,$A15,'Piano mese per mese'!$J$5:$J$244,"&lt;="&amp;(Commesse!$C$15+30*E$5))+IF(Commesse!$X$15&lt;=(Commesse!$C$15+30*E$5),Commesse!$W$15,0)-SUMIFS('Piano mese per mese'!$D$5:$D$244,'Piano mese per mese'!$A$5:$A$244,$A15,'Piano mese per mese'!$E$5:$E$244,"&lt;="&amp;(Commesse!$C$15+30*E$5))-SUMIFS('Piano mese per mese'!$F$5:$F$244,'Piano mese per mese'!$A$5:$A$244,$A15,'Piano mese per mese'!$G$5:$G$244,"&lt;="&amp;(Commesse!$C$15+30*E$5)))</f>
        <v/>
      </c>
      <c r="F15" s="23">
        <f>IF(Commesse!$D$15="","",SUMIFS('Piano mese per mese'!$H$5:$H$244,'Piano mese per mese'!$A$5:$A$244,$A15,'Piano mese per mese'!$J$5:$J$244,"&lt;="&amp;(Commesse!$C$15+30*F$5))+IF(Commesse!$X$15&lt;=(Commesse!$C$15+30*F$5),Commesse!$W$15,0)-SUMIFS('Piano mese per mese'!$D$5:$D$244,'Piano mese per mese'!$A$5:$A$244,$A15,'Piano mese per mese'!$E$5:$E$244,"&lt;="&amp;(Commesse!$C$15+30*F$5))-SUMIFS('Piano mese per mese'!$F$5:$F$244,'Piano mese per mese'!$A$5:$A$244,$A15,'Piano mese per mese'!$G$5:$G$244,"&lt;="&amp;(Commesse!$C$15+30*F$5)))</f>
        <v/>
      </c>
      <c r="G15" s="23">
        <f>IF(Commesse!$D$15="","",SUMIFS('Piano mese per mese'!$H$5:$H$244,'Piano mese per mese'!$A$5:$A$244,$A15,'Piano mese per mese'!$J$5:$J$244,"&lt;="&amp;(Commesse!$C$15+30*G$5))+IF(Commesse!$X$15&lt;=(Commesse!$C$15+30*G$5),Commesse!$W$15,0)-SUMIFS('Piano mese per mese'!$D$5:$D$244,'Piano mese per mese'!$A$5:$A$244,$A15,'Piano mese per mese'!$E$5:$E$244,"&lt;="&amp;(Commesse!$C$15+30*G$5))-SUMIFS('Piano mese per mese'!$F$5:$F$244,'Piano mese per mese'!$A$5:$A$244,$A15,'Piano mese per mese'!$G$5:$G$244,"&lt;="&amp;(Commesse!$C$15+30*G$5)))</f>
        <v/>
      </c>
      <c r="H15" s="23">
        <f>IF(Commesse!$D$15="","",SUMIFS('Piano mese per mese'!$H$5:$H$244,'Piano mese per mese'!$A$5:$A$244,$A15,'Piano mese per mese'!$J$5:$J$244,"&lt;="&amp;(Commesse!$C$15+30*H$5))+IF(Commesse!$X$15&lt;=(Commesse!$C$15+30*H$5),Commesse!$W$15,0)-SUMIFS('Piano mese per mese'!$D$5:$D$244,'Piano mese per mese'!$A$5:$A$244,$A15,'Piano mese per mese'!$E$5:$E$244,"&lt;="&amp;(Commesse!$C$15+30*H$5))-SUMIFS('Piano mese per mese'!$F$5:$F$244,'Piano mese per mese'!$A$5:$A$244,$A15,'Piano mese per mese'!$G$5:$G$244,"&lt;="&amp;(Commesse!$C$15+30*H$5)))</f>
        <v/>
      </c>
      <c r="I15" s="23">
        <f>IF(Commesse!$D$15="","",SUMIFS('Piano mese per mese'!$H$5:$H$244,'Piano mese per mese'!$A$5:$A$244,$A15,'Piano mese per mese'!$J$5:$J$244,"&lt;="&amp;(Commesse!$C$15+30*I$5))+IF(Commesse!$X$15&lt;=(Commesse!$C$15+30*I$5),Commesse!$W$15,0)-SUMIFS('Piano mese per mese'!$D$5:$D$244,'Piano mese per mese'!$A$5:$A$244,$A15,'Piano mese per mese'!$E$5:$E$244,"&lt;="&amp;(Commesse!$C$15+30*I$5))-SUMIFS('Piano mese per mese'!$F$5:$F$244,'Piano mese per mese'!$A$5:$A$244,$A15,'Piano mese per mese'!$G$5:$G$244,"&lt;="&amp;(Commesse!$C$15+30*I$5)))</f>
        <v/>
      </c>
      <c r="J15" s="23">
        <f>IF(Commesse!$D$15="","",SUMIFS('Piano mese per mese'!$H$5:$H$244,'Piano mese per mese'!$A$5:$A$244,$A15,'Piano mese per mese'!$J$5:$J$244,"&lt;="&amp;(Commesse!$C$15+30*J$5))+IF(Commesse!$X$15&lt;=(Commesse!$C$15+30*J$5),Commesse!$W$15,0)-SUMIFS('Piano mese per mese'!$D$5:$D$244,'Piano mese per mese'!$A$5:$A$244,$A15,'Piano mese per mese'!$E$5:$E$244,"&lt;="&amp;(Commesse!$C$15+30*J$5))-SUMIFS('Piano mese per mese'!$F$5:$F$244,'Piano mese per mese'!$A$5:$A$244,$A15,'Piano mese per mese'!$G$5:$G$244,"&lt;="&amp;(Commesse!$C$15+30*J$5)))</f>
        <v/>
      </c>
      <c r="K15" s="23">
        <f>IF(Commesse!$D$15="","",SUMIFS('Piano mese per mese'!$H$5:$H$244,'Piano mese per mese'!$A$5:$A$244,$A15,'Piano mese per mese'!$J$5:$J$244,"&lt;="&amp;(Commesse!$C$15+30*K$5))+IF(Commesse!$X$15&lt;=(Commesse!$C$15+30*K$5),Commesse!$W$15,0)-SUMIFS('Piano mese per mese'!$D$5:$D$244,'Piano mese per mese'!$A$5:$A$244,$A15,'Piano mese per mese'!$E$5:$E$244,"&lt;="&amp;(Commesse!$C$15+30*K$5))-SUMIFS('Piano mese per mese'!$F$5:$F$244,'Piano mese per mese'!$A$5:$A$244,$A15,'Piano mese per mese'!$G$5:$G$244,"&lt;="&amp;(Commesse!$C$15+30*K$5)))</f>
        <v/>
      </c>
      <c r="L15" s="23">
        <f>IF(Commesse!$D$15="","",SUMIFS('Piano mese per mese'!$H$5:$H$244,'Piano mese per mese'!$A$5:$A$244,$A15,'Piano mese per mese'!$J$5:$J$244,"&lt;="&amp;(Commesse!$C$15+30*L$5))+IF(Commesse!$X$15&lt;=(Commesse!$C$15+30*L$5),Commesse!$W$15,0)-SUMIFS('Piano mese per mese'!$D$5:$D$244,'Piano mese per mese'!$A$5:$A$244,$A15,'Piano mese per mese'!$E$5:$E$244,"&lt;="&amp;(Commesse!$C$15+30*L$5))-SUMIFS('Piano mese per mese'!$F$5:$F$244,'Piano mese per mese'!$A$5:$A$244,$A15,'Piano mese per mese'!$G$5:$G$244,"&lt;="&amp;(Commesse!$C$15+30*L$5)))</f>
        <v/>
      </c>
      <c r="M15" s="23">
        <f>IF(Commesse!$D$15="","",SUMIFS('Piano mese per mese'!$H$5:$H$244,'Piano mese per mese'!$A$5:$A$244,$A15,'Piano mese per mese'!$J$5:$J$244,"&lt;="&amp;(Commesse!$C$15+30*M$5))+IF(Commesse!$X$15&lt;=(Commesse!$C$15+30*M$5),Commesse!$W$15,0)-SUMIFS('Piano mese per mese'!$D$5:$D$244,'Piano mese per mese'!$A$5:$A$244,$A15,'Piano mese per mese'!$E$5:$E$244,"&lt;="&amp;(Commesse!$C$15+30*M$5))-SUMIFS('Piano mese per mese'!$F$5:$F$244,'Piano mese per mese'!$A$5:$A$244,$A15,'Piano mese per mese'!$G$5:$G$244,"&lt;="&amp;(Commesse!$C$15+30*M$5)))</f>
        <v/>
      </c>
      <c r="N15" s="23">
        <f>IF(Commesse!$D$15="","",SUMIFS('Piano mese per mese'!$H$5:$H$244,'Piano mese per mese'!$A$5:$A$244,$A15,'Piano mese per mese'!$J$5:$J$244,"&lt;="&amp;(Commesse!$C$15+30*N$5))+IF(Commesse!$X$15&lt;=(Commesse!$C$15+30*N$5),Commesse!$W$15,0)-SUMIFS('Piano mese per mese'!$D$5:$D$244,'Piano mese per mese'!$A$5:$A$244,$A15,'Piano mese per mese'!$E$5:$E$244,"&lt;="&amp;(Commesse!$C$15+30*N$5))-SUMIFS('Piano mese per mese'!$F$5:$F$244,'Piano mese per mese'!$A$5:$A$244,$A15,'Piano mese per mese'!$G$5:$G$244,"&lt;="&amp;(Commesse!$C$15+30*N$5)))</f>
        <v/>
      </c>
      <c r="O15" s="23">
        <f>IF(Commesse!$D$15="","",SUMIFS('Piano mese per mese'!$H$5:$H$244,'Piano mese per mese'!$A$5:$A$244,$A15,'Piano mese per mese'!$J$5:$J$244,"&lt;="&amp;(Commesse!$C$15+30*O$5))+IF(Commesse!$X$15&lt;=(Commesse!$C$15+30*O$5),Commesse!$W$15,0)-SUMIFS('Piano mese per mese'!$D$5:$D$244,'Piano mese per mese'!$A$5:$A$244,$A15,'Piano mese per mese'!$E$5:$E$244,"&lt;="&amp;(Commesse!$C$15+30*O$5))-SUMIFS('Piano mese per mese'!$F$5:$F$244,'Piano mese per mese'!$A$5:$A$244,$A15,'Piano mese per mese'!$G$5:$G$244,"&lt;="&amp;(Commesse!$C$15+30*O$5)))</f>
        <v/>
      </c>
      <c r="P15" s="23">
        <f>IF(Commesse!$D$15="","",SUMIFS('Piano mese per mese'!$H$5:$H$244,'Piano mese per mese'!$A$5:$A$244,$A15,'Piano mese per mese'!$J$5:$J$244,"&lt;="&amp;(Commesse!$C$15+30*P$5))+IF(Commesse!$X$15&lt;=(Commesse!$C$15+30*P$5),Commesse!$W$15,0)-SUMIFS('Piano mese per mese'!$D$5:$D$244,'Piano mese per mese'!$A$5:$A$244,$A15,'Piano mese per mese'!$E$5:$E$244,"&lt;="&amp;(Commesse!$C$15+30*P$5))-SUMIFS('Piano mese per mese'!$F$5:$F$244,'Piano mese per mese'!$A$5:$A$244,$A15,'Piano mese per mese'!$G$5:$G$244,"&lt;="&amp;(Commesse!$C$15+30*P$5)))</f>
        <v/>
      </c>
      <c r="Q15" s="23">
        <f>IF(Commesse!$D$15="","",SUMIFS('Piano mese per mese'!$H$5:$H$244,'Piano mese per mese'!$A$5:$A$244,$A15,'Piano mese per mese'!$J$5:$J$244,"&lt;="&amp;(Commesse!$C$15+30*Q$5))+IF(Commesse!$X$15&lt;=(Commesse!$C$15+30*Q$5),Commesse!$W$15,0)-SUMIFS('Piano mese per mese'!$D$5:$D$244,'Piano mese per mese'!$A$5:$A$244,$A15,'Piano mese per mese'!$E$5:$E$244,"&lt;="&amp;(Commesse!$C$15+30*Q$5))-SUMIFS('Piano mese per mese'!$F$5:$F$244,'Piano mese per mese'!$A$5:$A$244,$A15,'Piano mese per mese'!$G$5:$G$244,"&lt;="&amp;(Commesse!$C$15+30*Q$5)))</f>
        <v/>
      </c>
      <c r="R15" s="23">
        <f>IF(Commesse!$D$15="","",SUMIFS('Piano mese per mese'!$H$5:$H$244,'Piano mese per mese'!$A$5:$A$244,$A15,'Piano mese per mese'!$J$5:$J$244,"&lt;="&amp;(Commesse!$C$15+30*R$5))+IF(Commesse!$X$15&lt;=(Commesse!$C$15+30*R$5),Commesse!$W$15,0)-SUMIFS('Piano mese per mese'!$D$5:$D$244,'Piano mese per mese'!$A$5:$A$244,$A15,'Piano mese per mese'!$E$5:$E$244,"&lt;="&amp;(Commesse!$C$15+30*R$5))-SUMIFS('Piano mese per mese'!$F$5:$F$244,'Piano mese per mese'!$A$5:$A$244,$A15,'Piano mese per mese'!$G$5:$G$244,"&lt;="&amp;(Commesse!$C$15+30*R$5)))</f>
        <v/>
      </c>
      <c r="S15" s="23">
        <f>IF(Commesse!$D$15="","",SUMIFS('Piano mese per mese'!$H$5:$H$244,'Piano mese per mese'!$A$5:$A$244,$A15,'Piano mese per mese'!$J$5:$J$244,"&lt;="&amp;(Commesse!$C$15+30*S$5))+IF(Commesse!$X$15&lt;=(Commesse!$C$15+30*S$5),Commesse!$W$15,0)-SUMIFS('Piano mese per mese'!$D$5:$D$244,'Piano mese per mese'!$A$5:$A$244,$A15,'Piano mese per mese'!$E$5:$E$244,"&lt;="&amp;(Commesse!$C$15+30*S$5))-SUMIFS('Piano mese per mese'!$F$5:$F$244,'Piano mese per mese'!$A$5:$A$244,$A15,'Piano mese per mese'!$G$5:$G$244,"&lt;="&amp;(Commesse!$C$15+30*S$5)))</f>
        <v/>
      </c>
      <c r="T15" s="23">
        <f>IF(Commesse!$D$15="","",SUMIFS('Piano mese per mese'!$H$5:$H$244,'Piano mese per mese'!$A$5:$A$244,$A15,'Piano mese per mese'!$J$5:$J$244,"&lt;="&amp;(Commesse!$C$15+30*T$5))+IF(Commesse!$X$15&lt;=(Commesse!$C$15+30*T$5),Commesse!$W$15,0)-SUMIFS('Piano mese per mese'!$D$5:$D$244,'Piano mese per mese'!$A$5:$A$244,$A15,'Piano mese per mese'!$E$5:$E$244,"&lt;="&amp;(Commesse!$C$15+30*T$5))-SUMIFS('Piano mese per mese'!$F$5:$F$244,'Piano mese per mese'!$A$5:$A$244,$A15,'Piano mese per mese'!$G$5:$G$244,"&lt;="&amp;(Commesse!$C$15+30*T$5)))</f>
        <v/>
      </c>
      <c r="U15" s="23">
        <f>IF(Commesse!$D$15="","",SUMIFS('Piano mese per mese'!$H$5:$H$244,'Piano mese per mese'!$A$5:$A$244,$A15,'Piano mese per mese'!$J$5:$J$244,"&lt;="&amp;(Commesse!$C$15+30*U$5))+IF(Commesse!$X$15&lt;=(Commesse!$C$15+30*U$5),Commesse!$W$15,0)-SUMIFS('Piano mese per mese'!$D$5:$D$244,'Piano mese per mese'!$A$5:$A$244,$A15,'Piano mese per mese'!$E$5:$E$244,"&lt;="&amp;(Commesse!$C$15+30*U$5))-SUMIFS('Piano mese per mese'!$F$5:$F$244,'Piano mese per mese'!$A$5:$A$244,$A15,'Piano mese per mese'!$G$5:$G$244,"&lt;="&amp;(Commesse!$C$15+30*U$5)))</f>
        <v/>
      </c>
      <c r="V15" s="23">
        <f>IF(Commesse!$D$15="","",SUMIFS('Piano mese per mese'!$H$5:$H$244,'Piano mese per mese'!$A$5:$A$244,$A15,'Piano mese per mese'!$J$5:$J$244,"&lt;="&amp;(Commesse!$C$15+30*V$5))+IF(Commesse!$X$15&lt;=(Commesse!$C$15+30*V$5),Commesse!$W$15,0)-SUMIFS('Piano mese per mese'!$D$5:$D$244,'Piano mese per mese'!$A$5:$A$244,$A15,'Piano mese per mese'!$E$5:$E$244,"&lt;="&amp;(Commesse!$C$15+30*V$5))-SUMIFS('Piano mese per mese'!$F$5:$F$244,'Piano mese per mese'!$A$5:$A$244,$A15,'Piano mese per mese'!$G$5:$G$244,"&lt;="&amp;(Commesse!$C$15+30*V$5)))</f>
        <v/>
      </c>
      <c r="W15" s="23">
        <f>IF(Commesse!$D$15="","",SUMIFS('Piano mese per mese'!$H$5:$H$244,'Piano mese per mese'!$A$5:$A$244,$A15,'Piano mese per mese'!$J$5:$J$244,"&lt;="&amp;(Commesse!$C$15+30*W$5))+IF(Commesse!$X$15&lt;=(Commesse!$C$15+30*W$5),Commesse!$W$15,0)-SUMIFS('Piano mese per mese'!$D$5:$D$244,'Piano mese per mese'!$A$5:$A$244,$A15,'Piano mese per mese'!$E$5:$E$244,"&lt;="&amp;(Commesse!$C$15+30*W$5))-SUMIFS('Piano mese per mese'!$F$5:$F$244,'Piano mese per mese'!$A$5:$A$244,$A15,'Piano mese per mese'!$G$5:$G$244,"&lt;="&amp;(Commesse!$C$15+30*W$5)))</f>
        <v/>
      </c>
      <c r="X15" s="23">
        <f>IF(Commesse!$D$15="","",SUMIFS('Piano mese per mese'!$H$5:$H$244,'Piano mese per mese'!$A$5:$A$244,$A15,'Piano mese per mese'!$J$5:$J$244,"&lt;="&amp;(Commesse!$C$15+30*X$5))+IF(Commesse!$X$15&lt;=(Commesse!$C$15+30*X$5),Commesse!$W$15,0)-SUMIFS('Piano mese per mese'!$D$5:$D$244,'Piano mese per mese'!$A$5:$A$244,$A15,'Piano mese per mese'!$E$5:$E$244,"&lt;="&amp;(Commesse!$C$15+30*X$5))-SUMIFS('Piano mese per mese'!$F$5:$F$244,'Piano mese per mese'!$A$5:$A$244,$A15,'Piano mese per mese'!$G$5:$G$244,"&lt;="&amp;(Commesse!$C$15+30*X$5)))</f>
        <v/>
      </c>
      <c r="Y15" s="23">
        <f>IF(Commesse!$D$15="","",SUMIFS('Piano mese per mese'!$H$5:$H$244,'Piano mese per mese'!$A$5:$A$244,$A15,'Piano mese per mese'!$J$5:$J$244,"&lt;="&amp;(Commesse!$C$15+30*Y$5))+IF(Commesse!$X$15&lt;=(Commesse!$C$15+30*Y$5),Commesse!$W$15,0)-SUMIFS('Piano mese per mese'!$D$5:$D$244,'Piano mese per mese'!$A$5:$A$244,$A15,'Piano mese per mese'!$E$5:$E$244,"&lt;="&amp;(Commesse!$C$15+30*Y$5))-SUMIFS('Piano mese per mese'!$F$5:$F$244,'Piano mese per mese'!$A$5:$A$244,$A15,'Piano mese per mese'!$G$5:$G$244,"&lt;="&amp;(Commesse!$C$15+30*Y$5)))</f>
        <v/>
      </c>
      <c r="Z15" s="23">
        <f>IF(Commesse!$D$15="","",SUMIFS('Piano mese per mese'!$H$5:$H$244,'Piano mese per mese'!$A$5:$A$244,$A15,'Piano mese per mese'!$J$5:$J$244,"&lt;="&amp;(Commesse!$C$15+30*Z$5))+IF(Commesse!$X$15&lt;=(Commesse!$C$15+30*Z$5),Commesse!$W$15,0)-SUMIFS('Piano mese per mese'!$D$5:$D$244,'Piano mese per mese'!$A$5:$A$244,$A15,'Piano mese per mese'!$E$5:$E$244,"&lt;="&amp;(Commesse!$C$15+30*Z$5))-SUMIFS('Piano mese per mese'!$F$5:$F$244,'Piano mese per mese'!$A$5:$A$244,$A15,'Piano mese per mese'!$G$5:$G$244,"&lt;="&amp;(Commesse!$C$15+30*Z$5)))</f>
        <v/>
      </c>
      <c r="AA15" s="23">
        <f>IF(Commesse!$D$15="","",SUMIFS('Piano mese per mese'!$H$5:$H$244,'Piano mese per mese'!$A$5:$A$244,$A15,'Piano mese per mese'!$J$5:$J$244,"&lt;="&amp;(Commesse!$C$15+30*AA$5))+IF(Commesse!$X$15&lt;=(Commesse!$C$15+30*AA$5),Commesse!$W$15,0)-SUMIFS('Piano mese per mese'!$D$5:$D$244,'Piano mese per mese'!$A$5:$A$244,$A15,'Piano mese per mese'!$E$5:$E$244,"&lt;="&amp;(Commesse!$C$15+30*AA$5))-SUMIFS('Piano mese per mese'!$F$5:$F$244,'Piano mese per mese'!$A$5:$A$244,$A15,'Piano mese per mese'!$G$5:$G$244,"&lt;="&amp;(Commesse!$C$15+30*AA$5)))</f>
        <v/>
      </c>
      <c r="AB15" s="23">
        <f>IF(Commesse!$D$15="","",SUMIFS('Piano mese per mese'!$H$5:$H$244,'Piano mese per mese'!$A$5:$A$244,$A15,'Piano mese per mese'!$J$5:$J$244,"&lt;="&amp;(Commesse!$C$15+30*AB$5))+IF(Commesse!$X$15&lt;=(Commesse!$C$15+30*AB$5),Commesse!$W$15,0)-SUMIFS('Piano mese per mese'!$D$5:$D$244,'Piano mese per mese'!$A$5:$A$244,$A15,'Piano mese per mese'!$E$5:$E$244,"&lt;="&amp;(Commesse!$C$15+30*AB$5))-SUMIFS('Piano mese per mese'!$F$5:$F$244,'Piano mese per mese'!$A$5:$A$244,$A15,'Piano mese per mese'!$G$5:$G$244,"&lt;="&amp;(Commesse!$C$15+30*AB$5)))</f>
        <v/>
      </c>
      <c r="AC15" s="23">
        <f>IF(Commesse!$D$15="","",SUMIFS('Piano mese per mese'!$H$5:$H$244,'Piano mese per mese'!$A$5:$A$244,$A15,'Piano mese per mese'!$J$5:$J$244,"&lt;="&amp;(Commesse!$C$15+30*AC$5))+IF(Commesse!$X$15&lt;=(Commesse!$C$15+30*AC$5),Commesse!$W$15,0)-SUMIFS('Piano mese per mese'!$D$5:$D$244,'Piano mese per mese'!$A$5:$A$244,$A15,'Piano mese per mese'!$E$5:$E$244,"&lt;="&amp;(Commesse!$C$15+30*AC$5))-SUMIFS('Piano mese per mese'!$F$5:$F$244,'Piano mese per mese'!$A$5:$A$244,$A15,'Piano mese per mese'!$G$5:$G$244,"&lt;="&amp;(Commesse!$C$15+30*AC$5)))</f>
        <v/>
      </c>
      <c r="AD15" s="23">
        <f>IF(Commesse!$D$15="","",SUMIFS('Piano mese per mese'!$H$5:$H$244,'Piano mese per mese'!$A$5:$A$244,$A15,'Piano mese per mese'!$J$5:$J$244,"&lt;="&amp;(Commesse!$C$15+30*AD$5))+IF(Commesse!$X$15&lt;=(Commesse!$C$15+30*AD$5),Commesse!$W$15,0)-SUMIFS('Piano mese per mese'!$D$5:$D$244,'Piano mese per mese'!$A$5:$A$244,$A15,'Piano mese per mese'!$E$5:$E$244,"&lt;="&amp;(Commesse!$C$15+30*AD$5))-SUMIFS('Piano mese per mese'!$F$5:$F$244,'Piano mese per mese'!$A$5:$A$244,$A15,'Piano mese per mese'!$G$5:$G$244,"&lt;="&amp;(Commesse!$C$15+30*AD$5)))</f>
        <v/>
      </c>
      <c r="AE15" s="23">
        <f>IF(Commesse!$D$15="","",SUMIFS('Piano mese per mese'!$H$5:$H$244,'Piano mese per mese'!$A$5:$A$244,$A15,'Piano mese per mese'!$J$5:$J$244,"&lt;="&amp;(Commesse!$C$15+30*AE$5))+IF(Commesse!$X$15&lt;=(Commesse!$C$15+30*AE$5),Commesse!$W$15,0)-SUMIFS('Piano mese per mese'!$D$5:$D$244,'Piano mese per mese'!$A$5:$A$244,$A15,'Piano mese per mese'!$E$5:$E$244,"&lt;="&amp;(Commesse!$C$15+30*AE$5))-SUMIFS('Piano mese per mese'!$F$5:$F$244,'Piano mese per mese'!$A$5:$A$244,$A15,'Piano mese per mese'!$G$5:$G$244,"&lt;="&amp;(Commesse!$C$15+30*AE$5)))</f>
        <v/>
      </c>
      <c r="AF15" s="23">
        <f>IF(Commesse!$D$15="","",SUMIFS('Piano mese per mese'!$H$5:$H$244,'Piano mese per mese'!$A$5:$A$244,$A15,'Piano mese per mese'!$J$5:$J$244,"&lt;="&amp;(Commesse!$C$15+30*AF$5))+IF(Commesse!$X$15&lt;=(Commesse!$C$15+30*AF$5),Commesse!$W$15,0)-SUMIFS('Piano mese per mese'!$D$5:$D$244,'Piano mese per mese'!$A$5:$A$244,$A15,'Piano mese per mese'!$E$5:$E$244,"&lt;="&amp;(Commesse!$C$15+30*AF$5))-SUMIFS('Piano mese per mese'!$F$5:$F$244,'Piano mese per mese'!$A$5:$A$244,$A15,'Piano mese per mese'!$G$5:$G$244,"&lt;="&amp;(Commesse!$C$15+30*AF$5)))</f>
        <v/>
      </c>
      <c r="AG15" s="23">
        <f>IF(Commesse!$D$15="","",SUMIFS('Piano mese per mese'!$H$5:$H$244,'Piano mese per mese'!$A$5:$A$244,$A15,'Piano mese per mese'!$J$5:$J$244,"&lt;="&amp;(Commesse!$C$15+30*AG$5))+IF(Commesse!$X$15&lt;=(Commesse!$C$15+30*AG$5),Commesse!$W$15,0)-SUMIFS('Piano mese per mese'!$D$5:$D$244,'Piano mese per mese'!$A$5:$A$244,$A15,'Piano mese per mese'!$E$5:$E$244,"&lt;="&amp;(Commesse!$C$15+30*AG$5))-SUMIFS('Piano mese per mese'!$F$5:$F$244,'Piano mese per mese'!$A$5:$A$244,$A15,'Piano mese per mese'!$G$5:$G$244,"&lt;="&amp;(Commesse!$C$15+30*AG$5)))</f>
        <v/>
      </c>
      <c r="AH15" s="23">
        <f>IF(Commesse!$D$15="","",SUMIFS('Piano mese per mese'!$H$5:$H$244,'Piano mese per mese'!$A$5:$A$244,$A15,'Piano mese per mese'!$J$5:$J$244,"&lt;="&amp;(Commesse!$C$15+30*AH$5))+IF(Commesse!$X$15&lt;=(Commesse!$C$15+30*AH$5),Commesse!$W$15,0)-SUMIFS('Piano mese per mese'!$D$5:$D$244,'Piano mese per mese'!$A$5:$A$244,$A15,'Piano mese per mese'!$E$5:$E$244,"&lt;="&amp;(Commesse!$C$15+30*AH$5))-SUMIFS('Piano mese per mese'!$F$5:$F$244,'Piano mese per mese'!$A$5:$A$244,$A15,'Piano mese per mese'!$G$5:$G$244,"&lt;="&amp;(Commesse!$C$15+30*AH$5)))</f>
        <v/>
      </c>
      <c r="AI15" s="23">
        <f>IF(Commesse!$D$15="","",SUMIFS('Piano mese per mese'!$H$5:$H$244,'Piano mese per mese'!$A$5:$A$244,$A15,'Piano mese per mese'!$J$5:$J$244,"&lt;="&amp;(Commesse!$C$15+30*AI$5))+IF(Commesse!$X$15&lt;=(Commesse!$C$15+30*AI$5),Commesse!$W$15,0)-SUMIFS('Piano mese per mese'!$D$5:$D$244,'Piano mese per mese'!$A$5:$A$244,$A15,'Piano mese per mese'!$E$5:$E$244,"&lt;="&amp;(Commesse!$C$15+30*AI$5))-SUMIFS('Piano mese per mese'!$F$5:$F$244,'Piano mese per mese'!$A$5:$A$244,$A15,'Piano mese per mese'!$G$5:$G$244,"&lt;="&amp;(Commesse!$C$15+30*AI$5)))</f>
        <v/>
      </c>
      <c r="AJ15" s="23">
        <f>IF(Commesse!$D$15="","",SUMIFS('Piano mese per mese'!$H$5:$H$244,'Piano mese per mese'!$A$5:$A$244,$A15,'Piano mese per mese'!$J$5:$J$244,"&lt;="&amp;(Commesse!$C$15+30*AJ$5))+IF(Commesse!$X$15&lt;=(Commesse!$C$15+30*AJ$5),Commesse!$W$15,0)-SUMIFS('Piano mese per mese'!$D$5:$D$244,'Piano mese per mese'!$A$5:$A$244,$A15,'Piano mese per mese'!$E$5:$E$244,"&lt;="&amp;(Commesse!$C$15+30*AJ$5))-SUMIFS('Piano mese per mese'!$F$5:$F$244,'Piano mese per mese'!$A$5:$A$244,$A15,'Piano mese per mese'!$G$5:$G$244,"&lt;="&amp;(Commesse!$C$15+30*AJ$5)))</f>
        <v/>
      </c>
      <c r="AK15" s="23">
        <f>IF(Commesse!$D$15="","",SUMIFS('Piano mese per mese'!$H$5:$H$244,'Piano mese per mese'!$A$5:$A$244,$A15,'Piano mese per mese'!$J$5:$J$244,"&lt;="&amp;(Commesse!$C$15+30*AK$5))+IF(Commesse!$X$15&lt;=(Commesse!$C$15+30*AK$5),Commesse!$W$15,0)-SUMIFS('Piano mese per mese'!$D$5:$D$244,'Piano mese per mese'!$A$5:$A$244,$A15,'Piano mese per mese'!$E$5:$E$244,"&lt;="&amp;(Commesse!$C$15+30*AK$5))-SUMIFS('Piano mese per mese'!$F$5:$F$244,'Piano mese per mese'!$A$5:$A$244,$A15,'Piano mese per mese'!$G$5:$G$244,"&lt;="&amp;(Commesse!$C$15+30*AK$5)))</f>
        <v/>
      </c>
      <c r="AL15" s="23">
        <f>IF(Commesse!$D$15="","",SUMIFS('Piano mese per mese'!$H$5:$H$244,'Piano mese per mese'!$A$5:$A$244,$A15,'Piano mese per mese'!$J$5:$J$244,"&lt;="&amp;(Commesse!$C$15+30*AL$5))+IF(Commesse!$X$15&lt;=(Commesse!$C$15+30*AL$5),Commesse!$W$15,0)-SUMIFS('Piano mese per mese'!$D$5:$D$244,'Piano mese per mese'!$A$5:$A$244,$A15,'Piano mese per mese'!$E$5:$E$244,"&lt;="&amp;(Commesse!$C$15+30*AL$5))-SUMIFS('Piano mese per mese'!$F$5:$F$244,'Piano mese per mese'!$A$5:$A$244,$A15,'Piano mese per mese'!$G$5:$G$244,"&lt;="&amp;(Commesse!$C$15+30*AL$5)))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5" t="inlineStr">
        <is>
          <t>Le prossime 13 settimane</t>
        </is>
      </c>
    </row>
    <row r="2">
      <c r="A2" s="6" t="inlineStr">
        <is>
          <t>Tutte le commesse insieme, da una data in poi: quanto entra, quanto esce e il saldo, settimana per settimana.</t>
        </is>
      </c>
    </row>
    <row r="4">
      <c r="A4" s="7" t="inlineStr">
        <is>
          <t>Da quale giorno (di base oggi)</t>
        </is>
      </c>
      <c r="B4" s="25">
        <f>TODAY()</f>
        <v/>
      </c>
    </row>
    <row r="5">
      <c r="A5" s="7" t="inlineStr">
        <is>
          <t>Cassa in banca quel giorno (facoltativa)</t>
        </is>
      </c>
      <c r="B5" s="26" t="n">
        <v>0</v>
      </c>
    </row>
    <row r="7">
      <c r="A7" s="7" t="inlineStr">
        <is>
          <t>Entrate meno uscite, da domani</t>
        </is>
      </c>
    </row>
    <row r="8">
      <c r="A8" t="inlineStr">
        <is>
          <t>Nei prossimi 30 giorni</t>
        </is>
      </c>
      <c r="B8" s="22">
        <f>SUMIFS('Piano mese per mese'!$H$5:$H$244,'Piano mese per mese'!$J$5:$J$244,"&gt;="&amp;($B$4+1),'Piano mese per mese'!$J$5:$J$244,"&lt;="&amp;($B$4+30))+SUMIFS(Commesse!$W$6:$W$15,Commesse!$X$6:$X$15,"&gt;="&amp;($B$4+1),Commesse!$X$6:$X$15,"&lt;="&amp;($B$4+30))-SUMIFS('Piano mese per mese'!$D$5:$D$244,'Piano mese per mese'!$E$5:$E$244,"&gt;="&amp;($B$4+1),'Piano mese per mese'!$E$5:$E$244,"&lt;="&amp;($B$4+30))-SUMIFS('Piano mese per mese'!$F$5:$F$244,'Piano mese per mese'!$G$5:$G$244,"&gt;="&amp;($B$4+1),'Piano mese per mese'!$G$5:$G$244,"&lt;="&amp;($B$4+30))</f>
        <v/>
      </c>
    </row>
    <row r="9">
      <c r="A9" t="inlineStr">
        <is>
          <t>Nei prossimi 60 giorni</t>
        </is>
      </c>
      <c r="B9" s="22">
        <f>SUMIFS('Piano mese per mese'!$H$5:$H$244,'Piano mese per mese'!$J$5:$J$244,"&gt;="&amp;($B$4+1),'Piano mese per mese'!$J$5:$J$244,"&lt;="&amp;($B$4+60))+SUMIFS(Commesse!$W$6:$W$15,Commesse!$X$6:$X$15,"&gt;="&amp;($B$4+1),Commesse!$X$6:$X$15,"&lt;="&amp;($B$4+60))-SUMIFS('Piano mese per mese'!$D$5:$D$244,'Piano mese per mese'!$E$5:$E$244,"&gt;="&amp;($B$4+1),'Piano mese per mese'!$E$5:$E$244,"&lt;="&amp;($B$4+60))-SUMIFS('Piano mese per mese'!$F$5:$F$244,'Piano mese per mese'!$G$5:$G$244,"&gt;="&amp;($B$4+1),'Piano mese per mese'!$G$5:$G$244,"&lt;="&amp;($B$4+60))</f>
        <v/>
      </c>
    </row>
    <row r="10">
      <c r="A10" t="inlineStr">
        <is>
          <t>Nei prossimi 90 giorni</t>
        </is>
      </c>
      <c r="B10" s="22">
        <f>SUMIFS('Piano mese per mese'!$H$5:$H$244,'Piano mese per mese'!$J$5:$J$244,"&gt;="&amp;($B$4+1),'Piano mese per mese'!$J$5:$J$244,"&lt;="&amp;($B$4+90))+SUMIFS(Commesse!$W$6:$W$15,Commesse!$X$6:$X$15,"&gt;="&amp;($B$4+1),Commesse!$X$6:$X$15,"&lt;="&amp;($B$4+90))-SUMIFS('Piano mese per mese'!$D$5:$D$244,'Piano mese per mese'!$E$5:$E$244,"&gt;="&amp;($B$4+1),'Piano mese per mese'!$E$5:$E$244,"&lt;="&amp;($B$4+90))-SUMIFS('Piano mese per mese'!$F$5:$F$244,'Piano mese per mese'!$G$5:$G$244,"&gt;="&amp;($B$4+1),'Piano mese per mese'!$G$5:$G$244,"&lt;="&amp;($B$4+90))</f>
        <v/>
      </c>
    </row>
    <row r="12">
      <c r="A12" s="27" t="inlineStr"/>
      <c r="B12" s="9" t="inlineStr">
        <is>
          <t>Settimana 1</t>
        </is>
      </c>
      <c r="C12" s="9" t="inlineStr">
        <is>
          <t>Settimana 2</t>
        </is>
      </c>
      <c r="D12" s="9" t="inlineStr">
        <is>
          <t>Settimana 3</t>
        </is>
      </c>
      <c r="E12" s="9" t="inlineStr">
        <is>
          <t>Settimana 4</t>
        </is>
      </c>
      <c r="F12" s="9" t="inlineStr">
        <is>
          <t>Settimana 5</t>
        </is>
      </c>
      <c r="G12" s="9" t="inlineStr">
        <is>
          <t>Settimana 6</t>
        </is>
      </c>
      <c r="H12" s="9" t="inlineStr">
        <is>
          <t>Settimana 7</t>
        </is>
      </c>
      <c r="I12" s="9" t="inlineStr">
        <is>
          <t>Settimana 8</t>
        </is>
      </c>
      <c r="J12" s="9" t="inlineStr">
        <is>
          <t>Settimana 9</t>
        </is>
      </c>
      <c r="K12" s="9" t="inlineStr">
        <is>
          <t>Settimana 10</t>
        </is>
      </c>
      <c r="L12" s="9" t="inlineStr">
        <is>
          <t>Settimana 11</t>
        </is>
      </c>
      <c r="M12" s="9" t="inlineStr">
        <is>
          <t>Settimana 12</t>
        </is>
      </c>
      <c r="N12" s="9" t="inlineStr">
        <is>
          <t>Settimana 13</t>
        </is>
      </c>
      <c r="O12" s="9" t="inlineStr">
        <is>
          <t>Totale</t>
        </is>
      </c>
    </row>
    <row r="13">
      <c r="A13" s="7" t="inlineStr">
        <is>
          <t>Dal</t>
        </is>
      </c>
      <c r="B13" s="24">
        <f>$B$4+7*0+1</f>
        <v/>
      </c>
      <c r="C13" s="24">
        <f>$B$4+7*1+1</f>
        <v/>
      </c>
      <c r="D13" s="24">
        <f>$B$4+7*2+1</f>
        <v/>
      </c>
      <c r="E13" s="24">
        <f>$B$4+7*3+1</f>
        <v/>
      </c>
      <c r="F13" s="24">
        <f>$B$4+7*4+1</f>
        <v/>
      </c>
      <c r="G13" s="24">
        <f>$B$4+7*5+1</f>
        <v/>
      </c>
      <c r="H13" s="24">
        <f>$B$4+7*6+1</f>
        <v/>
      </c>
      <c r="I13" s="24">
        <f>$B$4+7*7+1</f>
        <v/>
      </c>
      <c r="J13" s="24">
        <f>$B$4+7*8+1</f>
        <v/>
      </c>
      <c r="K13" s="24">
        <f>$B$4+7*9+1</f>
        <v/>
      </c>
      <c r="L13" s="24">
        <f>$B$4+7*10+1</f>
        <v/>
      </c>
      <c r="M13" s="24">
        <f>$B$4+7*11+1</f>
        <v/>
      </c>
      <c r="N13" s="24">
        <f>$B$4+7*12+1</f>
        <v/>
      </c>
    </row>
    <row r="14">
      <c r="A14" s="7" t="inlineStr">
        <is>
          <t>Al</t>
        </is>
      </c>
      <c r="B14" s="24">
        <f>$B$4+7*1</f>
        <v/>
      </c>
      <c r="C14" s="24">
        <f>$B$4+7*2</f>
        <v/>
      </c>
      <c r="D14" s="24">
        <f>$B$4+7*3</f>
        <v/>
      </c>
      <c r="E14" s="24">
        <f>$B$4+7*4</f>
        <v/>
      </c>
      <c r="F14" s="24">
        <f>$B$4+7*5</f>
        <v/>
      </c>
      <c r="G14" s="24">
        <f>$B$4+7*6</f>
        <v/>
      </c>
      <c r="H14" s="24">
        <f>$B$4+7*7</f>
        <v/>
      </c>
      <c r="I14" s="24">
        <f>$B$4+7*8</f>
        <v/>
      </c>
      <c r="J14" s="24">
        <f>$B$4+7*9</f>
        <v/>
      </c>
      <c r="K14" s="24">
        <f>$B$4+7*10</f>
        <v/>
      </c>
      <c r="L14" s="24">
        <f>$B$4+7*11</f>
        <v/>
      </c>
      <c r="M14" s="24">
        <f>$B$4+7*12</f>
        <v/>
      </c>
      <c r="N14" s="24">
        <f>$B$4+7*13</f>
        <v/>
      </c>
    </row>
    <row r="15">
      <c r="A15" s="7" t="inlineStr">
        <is>
          <t>Incassi</t>
        </is>
      </c>
      <c r="B15" s="23">
        <f>SUMIFS('Piano mese per mese'!$H$5:$H$244,'Piano mese per mese'!$J$5:$J$244,"&gt;="&amp;B$13,'Piano mese per mese'!$J$5:$J$244,"&lt;="&amp;B$14)+SUMIFS(Commesse!$W$6:$W$15,Commesse!$X$6:$X$15,"&gt;="&amp;B$13,Commesse!$X$6:$X$15,"&lt;="&amp;B$14)</f>
        <v/>
      </c>
      <c r="C15" s="23">
        <f>SUMIFS('Piano mese per mese'!$H$5:$H$244,'Piano mese per mese'!$J$5:$J$244,"&gt;="&amp;C$13,'Piano mese per mese'!$J$5:$J$244,"&lt;="&amp;C$14)+SUMIFS(Commesse!$W$6:$W$15,Commesse!$X$6:$X$15,"&gt;="&amp;C$13,Commesse!$X$6:$X$15,"&lt;="&amp;C$14)</f>
        <v/>
      </c>
      <c r="D15" s="23">
        <f>SUMIFS('Piano mese per mese'!$H$5:$H$244,'Piano mese per mese'!$J$5:$J$244,"&gt;="&amp;D$13,'Piano mese per mese'!$J$5:$J$244,"&lt;="&amp;D$14)+SUMIFS(Commesse!$W$6:$W$15,Commesse!$X$6:$X$15,"&gt;="&amp;D$13,Commesse!$X$6:$X$15,"&lt;="&amp;D$14)</f>
        <v/>
      </c>
      <c r="E15" s="23">
        <f>SUMIFS('Piano mese per mese'!$H$5:$H$244,'Piano mese per mese'!$J$5:$J$244,"&gt;="&amp;E$13,'Piano mese per mese'!$J$5:$J$244,"&lt;="&amp;E$14)+SUMIFS(Commesse!$W$6:$W$15,Commesse!$X$6:$X$15,"&gt;="&amp;E$13,Commesse!$X$6:$X$15,"&lt;="&amp;E$14)</f>
        <v/>
      </c>
      <c r="F15" s="23">
        <f>SUMIFS('Piano mese per mese'!$H$5:$H$244,'Piano mese per mese'!$J$5:$J$244,"&gt;="&amp;F$13,'Piano mese per mese'!$J$5:$J$244,"&lt;="&amp;F$14)+SUMIFS(Commesse!$W$6:$W$15,Commesse!$X$6:$X$15,"&gt;="&amp;F$13,Commesse!$X$6:$X$15,"&lt;="&amp;F$14)</f>
        <v/>
      </c>
      <c r="G15" s="23">
        <f>SUMIFS('Piano mese per mese'!$H$5:$H$244,'Piano mese per mese'!$J$5:$J$244,"&gt;="&amp;G$13,'Piano mese per mese'!$J$5:$J$244,"&lt;="&amp;G$14)+SUMIFS(Commesse!$W$6:$W$15,Commesse!$X$6:$X$15,"&gt;="&amp;G$13,Commesse!$X$6:$X$15,"&lt;="&amp;G$14)</f>
        <v/>
      </c>
      <c r="H15" s="23">
        <f>SUMIFS('Piano mese per mese'!$H$5:$H$244,'Piano mese per mese'!$J$5:$J$244,"&gt;="&amp;H$13,'Piano mese per mese'!$J$5:$J$244,"&lt;="&amp;H$14)+SUMIFS(Commesse!$W$6:$W$15,Commesse!$X$6:$X$15,"&gt;="&amp;H$13,Commesse!$X$6:$X$15,"&lt;="&amp;H$14)</f>
        <v/>
      </c>
      <c r="I15" s="23">
        <f>SUMIFS('Piano mese per mese'!$H$5:$H$244,'Piano mese per mese'!$J$5:$J$244,"&gt;="&amp;I$13,'Piano mese per mese'!$J$5:$J$244,"&lt;="&amp;I$14)+SUMIFS(Commesse!$W$6:$W$15,Commesse!$X$6:$X$15,"&gt;="&amp;I$13,Commesse!$X$6:$X$15,"&lt;="&amp;I$14)</f>
        <v/>
      </c>
      <c r="J15" s="23">
        <f>SUMIFS('Piano mese per mese'!$H$5:$H$244,'Piano mese per mese'!$J$5:$J$244,"&gt;="&amp;J$13,'Piano mese per mese'!$J$5:$J$244,"&lt;="&amp;J$14)+SUMIFS(Commesse!$W$6:$W$15,Commesse!$X$6:$X$15,"&gt;="&amp;J$13,Commesse!$X$6:$X$15,"&lt;="&amp;J$14)</f>
        <v/>
      </c>
      <c r="K15" s="23">
        <f>SUMIFS('Piano mese per mese'!$H$5:$H$244,'Piano mese per mese'!$J$5:$J$244,"&gt;="&amp;K$13,'Piano mese per mese'!$J$5:$J$244,"&lt;="&amp;K$14)+SUMIFS(Commesse!$W$6:$W$15,Commesse!$X$6:$X$15,"&gt;="&amp;K$13,Commesse!$X$6:$X$15,"&lt;="&amp;K$14)</f>
        <v/>
      </c>
      <c r="L15" s="23">
        <f>SUMIFS('Piano mese per mese'!$H$5:$H$244,'Piano mese per mese'!$J$5:$J$244,"&gt;="&amp;L$13,'Piano mese per mese'!$J$5:$J$244,"&lt;="&amp;L$14)+SUMIFS(Commesse!$W$6:$W$15,Commesse!$X$6:$X$15,"&gt;="&amp;L$13,Commesse!$X$6:$X$15,"&lt;="&amp;L$14)</f>
        <v/>
      </c>
      <c r="M15" s="23">
        <f>SUMIFS('Piano mese per mese'!$H$5:$H$244,'Piano mese per mese'!$J$5:$J$244,"&gt;="&amp;M$13,'Piano mese per mese'!$J$5:$J$244,"&lt;="&amp;M$14)+SUMIFS(Commesse!$W$6:$W$15,Commesse!$X$6:$X$15,"&gt;="&amp;M$13,Commesse!$X$6:$X$15,"&lt;="&amp;M$14)</f>
        <v/>
      </c>
      <c r="N15" s="23">
        <f>SUMIFS('Piano mese per mese'!$H$5:$H$244,'Piano mese per mese'!$J$5:$J$244,"&gt;="&amp;N$13,'Piano mese per mese'!$J$5:$J$244,"&lt;="&amp;N$14)+SUMIFS(Commesse!$W$6:$W$15,Commesse!$X$6:$X$15,"&gt;="&amp;N$13,Commesse!$X$6:$X$15,"&lt;="&amp;N$14)</f>
        <v/>
      </c>
      <c r="O15" s="22">
        <f>SUM(B15:N15)</f>
        <v/>
      </c>
    </row>
    <row r="16">
      <c r="A16" s="7" t="inlineStr">
        <is>
          <t>Stipendi e costi interni</t>
        </is>
      </c>
      <c r="B16" s="23">
        <f>-SUMIFS('Piano mese per mese'!$D$5:$D$244,'Piano mese per mese'!$E$5:$E$244,"&gt;="&amp;B$13,'Piano mese per mese'!$E$5:$E$244,"&lt;="&amp;B$14)</f>
        <v/>
      </c>
      <c r="C16" s="23">
        <f>-SUMIFS('Piano mese per mese'!$D$5:$D$244,'Piano mese per mese'!$E$5:$E$244,"&gt;="&amp;C$13,'Piano mese per mese'!$E$5:$E$244,"&lt;="&amp;C$14)</f>
        <v/>
      </c>
      <c r="D16" s="23">
        <f>-SUMIFS('Piano mese per mese'!$D$5:$D$244,'Piano mese per mese'!$E$5:$E$244,"&gt;="&amp;D$13,'Piano mese per mese'!$E$5:$E$244,"&lt;="&amp;D$14)</f>
        <v/>
      </c>
      <c r="E16" s="23">
        <f>-SUMIFS('Piano mese per mese'!$D$5:$D$244,'Piano mese per mese'!$E$5:$E$244,"&gt;="&amp;E$13,'Piano mese per mese'!$E$5:$E$244,"&lt;="&amp;E$14)</f>
        <v/>
      </c>
      <c r="F16" s="23">
        <f>-SUMIFS('Piano mese per mese'!$D$5:$D$244,'Piano mese per mese'!$E$5:$E$244,"&gt;="&amp;F$13,'Piano mese per mese'!$E$5:$E$244,"&lt;="&amp;F$14)</f>
        <v/>
      </c>
      <c r="G16" s="23">
        <f>-SUMIFS('Piano mese per mese'!$D$5:$D$244,'Piano mese per mese'!$E$5:$E$244,"&gt;="&amp;G$13,'Piano mese per mese'!$E$5:$E$244,"&lt;="&amp;G$14)</f>
        <v/>
      </c>
      <c r="H16" s="23">
        <f>-SUMIFS('Piano mese per mese'!$D$5:$D$244,'Piano mese per mese'!$E$5:$E$244,"&gt;="&amp;H$13,'Piano mese per mese'!$E$5:$E$244,"&lt;="&amp;H$14)</f>
        <v/>
      </c>
      <c r="I16" s="23">
        <f>-SUMIFS('Piano mese per mese'!$D$5:$D$244,'Piano mese per mese'!$E$5:$E$244,"&gt;="&amp;I$13,'Piano mese per mese'!$E$5:$E$244,"&lt;="&amp;I$14)</f>
        <v/>
      </c>
      <c r="J16" s="23">
        <f>-SUMIFS('Piano mese per mese'!$D$5:$D$244,'Piano mese per mese'!$E$5:$E$244,"&gt;="&amp;J$13,'Piano mese per mese'!$E$5:$E$244,"&lt;="&amp;J$14)</f>
        <v/>
      </c>
      <c r="K16" s="23">
        <f>-SUMIFS('Piano mese per mese'!$D$5:$D$244,'Piano mese per mese'!$E$5:$E$244,"&gt;="&amp;K$13,'Piano mese per mese'!$E$5:$E$244,"&lt;="&amp;K$14)</f>
        <v/>
      </c>
      <c r="L16" s="23">
        <f>-SUMIFS('Piano mese per mese'!$D$5:$D$244,'Piano mese per mese'!$E$5:$E$244,"&gt;="&amp;L$13,'Piano mese per mese'!$E$5:$E$244,"&lt;="&amp;L$14)</f>
        <v/>
      </c>
      <c r="M16" s="23">
        <f>-SUMIFS('Piano mese per mese'!$D$5:$D$244,'Piano mese per mese'!$E$5:$E$244,"&gt;="&amp;M$13,'Piano mese per mese'!$E$5:$E$244,"&lt;="&amp;M$14)</f>
        <v/>
      </c>
      <c r="N16" s="23">
        <f>-SUMIFS('Piano mese per mese'!$D$5:$D$244,'Piano mese per mese'!$E$5:$E$244,"&gt;="&amp;N$13,'Piano mese per mese'!$E$5:$E$244,"&lt;="&amp;N$14)</f>
        <v/>
      </c>
      <c r="O16" s="22">
        <f>SUM(B16:N16)</f>
        <v/>
      </c>
    </row>
    <row r="17">
      <c r="A17" s="7" t="inlineStr">
        <is>
          <t>Fornitori</t>
        </is>
      </c>
      <c r="B17" s="23">
        <f>-SUMIFS('Piano mese per mese'!$F$5:$F$244,'Piano mese per mese'!$G$5:$G$244,"&gt;="&amp;B$13,'Piano mese per mese'!$G$5:$G$244,"&lt;="&amp;B$14)</f>
        <v/>
      </c>
      <c r="C17" s="23">
        <f>-SUMIFS('Piano mese per mese'!$F$5:$F$244,'Piano mese per mese'!$G$5:$G$244,"&gt;="&amp;C$13,'Piano mese per mese'!$G$5:$G$244,"&lt;="&amp;C$14)</f>
        <v/>
      </c>
      <c r="D17" s="23">
        <f>-SUMIFS('Piano mese per mese'!$F$5:$F$244,'Piano mese per mese'!$G$5:$G$244,"&gt;="&amp;D$13,'Piano mese per mese'!$G$5:$G$244,"&lt;="&amp;D$14)</f>
        <v/>
      </c>
      <c r="E17" s="23">
        <f>-SUMIFS('Piano mese per mese'!$F$5:$F$244,'Piano mese per mese'!$G$5:$G$244,"&gt;="&amp;E$13,'Piano mese per mese'!$G$5:$G$244,"&lt;="&amp;E$14)</f>
        <v/>
      </c>
      <c r="F17" s="23">
        <f>-SUMIFS('Piano mese per mese'!$F$5:$F$244,'Piano mese per mese'!$G$5:$G$244,"&gt;="&amp;F$13,'Piano mese per mese'!$G$5:$G$244,"&lt;="&amp;F$14)</f>
        <v/>
      </c>
      <c r="G17" s="23">
        <f>-SUMIFS('Piano mese per mese'!$F$5:$F$244,'Piano mese per mese'!$G$5:$G$244,"&gt;="&amp;G$13,'Piano mese per mese'!$G$5:$G$244,"&lt;="&amp;G$14)</f>
        <v/>
      </c>
      <c r="H17" s="23">
        <f>-SUMIFS('Piano mese per mese'!$F$5:$F$244,'Piano mese per mese'!$G$5:$G$244,"&gt;="&amp;H$13,'Piano mese per mese'!$G$5:$G$244,"&lt;="&amp;H$14)</f>
        <v/>
      </c>
      <c r="I17" s="23">
        <f>-SUMIFS('Piano mese per mese'!$F$5:$F$244,'Piano mese per mese'!$G$5:$G$244,"&gt;="&amp;I$13,'Piano mese per mese'!$G$5:$G$244,"&lt;="&amp;I$14)</f>
        <v/>
      </c>
      <c r="J17" s="23">
        <f>-SUMIFS('Piano mese per mese'!$F$5:$F$244,'Piano mese per mese'!$G$5:$G$244,"&gt;="&amp;J$13,'Piano mese per mese'!$G$5:$G$244,"&lt;="&amp;J$14)</f>
        <v/>
      </c>
      <c r="K17" s="23">
        <f>-SUMIFS('Piano mese per mese'!$F$5:$F$244,'Piano mese per mese'!$G$5:$G$244,"&gt;="&amp;K$13,'Piano mese per mese'!$G$5:$G$244,"&lt;="&amp;K$14)</f>
        <v/>
      </c>
      <c r="L17" s="23">
        <f>-SUMIFS('Piano mese per mese'!$F$5:$F$244,'Piano mese per mese'!$G$5:$G$244,"&gt;="&amp;L$13,'Piano mese per mese'!$G$5:$G$244,"&lt;="&amp;L$14)</f>
        <v/>
      </c>
      <c r="M17" s="23">
        <f>-SUMIFS('Piano mese per mese'!$F$5:$F$244,'Piano mese per mese'!$G$5:$G$244,"&gt;="&amp;M$13,'Piano mese per mese'!$G$5:$G$244,"&lt;="&amp;M$14)</f>
        <v/>
      </c>
      <c r="N17" s="23">
        <f>-SUMIFS('Piano mese per mese'!$F$5:$F$244,'Piano mese per mese'!$G$5:$G$244,"&gt;="&amp;N$13,'Piano mese per mese'!$G$5:$G$244,"&lt;="&amp;N$14)</f>
        <v/>
      </c>
      <c r="O17" s="22">
        <f>SUM(B17:N17)</f>
        <v/>
      </c>
    </row>
    <row r="18">
      <c r="A18" s="7" t="inlineStr">
        <is>
          <t>Entrate meno uscite</t>
        </is>
      </c>
      <c r="B18" s="23">
        <f>B15+B16+B17</f>
        <v/>
      </c>
      <c r="C18" s="23">
        <f>C15+C16+C17</f>
        <v/>
      </c>
      <c r="D18" s="23">
        <f>D15+D16+D17</f>
        <v/>
      </c>
      <c r="E18" s="23">
        <f>E15+E16+E17</f>
        <v/>
      </c>
      <c r="F18" s="23">
        <f>F15+F16+F17</f>
        <v/>
      </c>
      <c r="G18" s="23">
        <f>G15+G16+G17</f>
        <v/>
      </c>
      <c r="H18" s="23">
        <f>H15+H16+H17</f>
        <v/>
      </c>
      <c r="I18" s="23">
        <f>I15+I16+I17</f>
        <v/>
      </c>
      <c r="J18" s="23">
        <f>J15+J16+J17</f>
        <v/>
      </c>
      <c r="K18" s="23">
        <f>K15+K16+K17</f>
        <v/>
      </c>
      <c r="L18" s="23">
        <f>L15+L16+L17</f>
        <v/>
      </c>
      <c r="M18" s="23">
        <f>M15+M16+M17</f>
        <v/>
      </c>
      <c r="N18" s="23">
        <f>N15+N16+N17</f>
        <v/>
      </c>
      <c r="O18" s="22">
        <f>SUM(B18:N18)</f>
        <v/>
      </c>
    </row>
    <row r="19">
      <c r="A19" s="7" t="inlineStr">
        <is>
          <t>Saldo di cassa</t>
        </is>
      </c>
      <c r="B19" s="22">
        <f>$B$5+SUM($B$18:B18)</f>
        <v/>
      </c>
      <c r="C19" s="22">
        <f>$B$5+SUM($B$18:C18)</f>
        <v/>
      </c>
      <c r="D19" s="22">
        <f>$B$5+SUM($B$18:D18)</f>
        <v/>
      </c>
      <c r="E19" s="22">
        <f>$B$5+SUM($B$18:E18)</f>
        <v/>
      </c>
      <c r="F19" s="22">
        <f>$B$5+SUM($B$18:F18)</f>
        <v/>
      </c>
      <c r="G19" s="22">
        <f>$B$5+SUM($B$18:G18)</f>
        <v/>
      </c>
      <c r="H19" s="22">
        <f>$B$5+SUM($B$18:H18)</f>
        <v/>
      </c>
      <c r="I19" s="22">
        <f>$B$5+SUM($B$18:I18)</f>
        <v/>
      </c>
      <c r="J19" s="22">
        <f>$B$5+SUM($B$18:J18)</f>
        <v/>
      </c>
      <c r="K19" s="22">
        <f>$B$5+SUM($B$18:K18)</f>
        <v/>
      </c>
      <c r="L19" s="22">
        <f>$B$5+SUM($B$18:L18)</f>
        <v/>
      </c>
      <c r="M19" s="22">
        <f>$B$5+SUM($B$18:M18)</f>
        <v/>
      </c>
      <c r="N19" s="22">
        <f>$B$5+SUM($B$18:N18)</f>
        <v/>
      </c>
    </row>
    <row r="21">
      <c r="A21" s="7" t="inlineStr">
        <is>
          <t>Il saldo più basso nelle 13 settimane</t>
        </is>
      </c>
      <c r="B21" s="22">
        <f>MIN(B19:N19)</f>
        <v/>
      </c>
    </row>
    <row r="23">
      <c r="A23" s="7" t="inlineStr">
        <is>
          <t>Entrate meno uscite, commessa per commessa</t>
        </is>
      </c>
    </row>
    <row r="24">
      <c r="A24">
        <f>IF(Commesse!$D$6="","Commessa 1 (vuota)",Commesse!$B$6)</f>
        <v/>
      </c>
      <c r="B24" s="23">
        <f>IF(Commesse!$D$6="","",SUMIFS('Piano mese per mese'!$H$5:$H$244,'Piano mese per mese'!$J$5:$J$244,"&gt;="&amp;B$13,'Piano mese per mese'!$J$5:$J$244,"&lt;="&amp;B$14,'Piano mese per mese'!$A$5:$A$244,1)+IF(AND(Commesse!$X$6&gt;=B$13,Commesse!$X$6&lt;=B$14),Commesse!$W$6,0)-SUMIFS('Piano mese per mese'!$D$5:$D$244,'Piano mese per mese'!$E$5:$E$244,"&gt;="&amp;B$13,'Piano mese per mese'!$E$5:$E$244,"&lt;="&amp;B$14,'Piano mese per mese'!$A$5:$A$244,1)-SUMIFS('Piano mese per mese'!$F$5:$F$244,'Piano mese per mese'!$G$5:$G$244,"&gt;="&amp;B$13,'Piano mese per mese'!$G$5:$G$244,"&lt;="&amp;B$14,'Piano mese per mese'!$A$5:$A$244,1))</f>
        <v/>
      </c>
      <c r="C24" s="23">
        <f>IF(Commesse!$D$6="","",SUMIFS('Piano mese per mese'!$H$5:$H$244,'Piano mese per mese'!$J$5:$J$244,"&gt;="&amp;C$13,'Piano mese per mese'!$J$5:$J$244,"&lt;="&amp;C$14,'Piano mese per mese'!$A$5:$A$244,1)+IF(AND(Commesse!$X$6&gt;=C$13,Commesse!$X$6&lt;=C$14),Commesse!$W$6,0)-SUMIFS('Piano mese per mese'!$D$5:$D$244,'Piano mese per mese'!$E$5:$E$244,"&gt;="&amp;C$13,'Piano mese per mese'!$E$5:$E$244,"&lt;="&amp;C$14,'Piano mese per mese'!$A$5:$A$244,1)-SUMIFS('Piano mese per mese'!$F$5:$F$244,'Piano mese per mese'!$G$5:$G$244,"&gt;="&amp;C$13,'Piano mese per mese'!$G$5:$G$244,"&lt;="&amp;C$14,'Piano mese per mese'!$A$5:$A$244,1))</f>
        <v/>
      </c>
      <c r="D24" s="23">
        <f>IF(Commesse!$D$6="","",SUMIFS('Piano mese per mese'!$H$5:$H$244,'Piano mese per mese'!$J$5:$J$244,"&gt;="&amp;D$13,'Piano mese per mese'!$J$5:$J$244,"&lt;="&amp;D$14,'Piano mese per mese'!$A$5:$A$244,1)+IF(AND(Commesse!$X$6&gt;=D$13,Commesse!$X$6&lt;=D$14),Commesse!$W$6,0)-SUMIFS('Piano mese per mese'!$D$5:$D$244,'Piano mese per mese'!$E$5:$E$244,"&gt;="&amp;D$13,'Piano mese per mese'!$E$5:$E$244,"&lt;="&amp;D$14,'Piano mese per mese'!$A$5:$A$244,1)-SUMIFS('Piano mese per mese'!$F$5:$F$244,'Piano mese per mese'!$G$5:$G$244,"&gt;="&amp;D$13,'Piano mese per mese'!$G$5:$G$244,"&lt;="&amp;D$14,'Piano mese per mese'!$A$5:$A$244,1))</f>
        <v/>
      </c>
      <c r="E24" s="23">
        <f>IF(Commesse!$D$6="","",SUMIFS('Piano mese per mese'!$H$5:$H$244,'Piano mese per mese'!$J$5:$J$244,"&gt;="&amp;E$13,'Piano mese per mese'!$J$5:$J$244,"&lt;="&amp;E$14,'Piano mese per mese'!$A$5:$A$244,1)+IF(AND(Commesse!$X$6&gt;=E$13,Commesse!$X$6&lt;=E$14),Commesse!$W$6,0)-SUMIFS('Piano mese per mese'!$D$5:$D$244,'Piano mese per mese'!$E$5:$E$244,"&gt;="&amp;E$13,'Piano mese per mese'!$E$5:$E$244,"&lt;="&amp;E$14,'Piano mese per mese'!$A$5:$A$244,1)-SUMIFS('Piano mese per mese'!$F$5:$F$244,'Piano mese per mese'!$G$5:$G$244,"&gt;="&amp;E$13,'Piano mese per mese'!$G$5:$G$244,"&lt;="&amp;E$14,'Piano mese per mese'!$A$5:$A$244,1))</f>
        <v/>
      </c>
      <c r="F24" s="23">
        <f>IF(Commesse!$D$6="","",SUMIFS('Piano mese per mese'!$H$5:$H$244,'Piano mese per mese'!$J$5:$J$244,"&gt;="&amp;F$13,'Piano mese per mese'!$J$5:$J$244,"&lt;="&amp;F$14,'Piano mese per mese'!$A$5:$A$244,1)+IF(AND(Commesse!$X$6&gt;=F$13,Commesse!$X$6&lt;=F$14),Commesse!$W$6,0)-SUMIFS('Piano mese per mese'!$D$5:$D$244,'Piano mese per mese'!$E$5:$E$244,"&gt;="&amp;F$13,'Piano mese per mese'!$E$5:$E$244,"&lt;="&amp;F$14,'Piano mese per mese'!$A$5:$A$244,1)-SUMIFS('Piano mese per mese'!$F$5:$F$244,'Piano mese per mese'!$G$5:$G$244,"&gt;="&amp;F$13,'Piano mese per mese'!$G$5:$G$244,"&lt;="&amp;F$14,'Piano mese per mese'!$A$5:$A$244,1))</f>
        <v/>
      </c>
      <c r="G24" s="23">
        <f>IF(Commesse!$D$6="","",SUMIFS('Piano mese per mese'!$H$5:$H$244,'Piano mese per mese'!$J$5:$J$244,"&gt;="&amp;G$13,'Piano mese per mese'!$J$5:$J$244,"&lt;="&amp;G$14,'Piano mese per mese'!$A$5:$A$244,1)+IF(AND(Commesse!$X$6&gt;=G$13,Commesse!$X$6&lt;=G$14),Commesse!$W$6,0)-SUMIFS('Piano mese per mese'!$D$5:$D$244,'Piano mese per mese'!$E$5:$E$244,"&gt;="&amp;G$13,'Piano mese per mese'!$E$5:$E$244,"&lt;="&amp;G$14,'Piano mese per mese'!$A$5:$A$244,1)-SUMIFS('Piano mese per mese'!$F$5:$F$244,'Piano mese per mese'!$G$5:$G$244,"&gt;="&amp;G$13,'Piano mese per mese'!$G$5:$G$244,"&lt;="&amp;G$14,'Piano mese per mese'!$A$5:$A$244,1))</f>
        <v/>
      </c>
      <c r="H24" s="23">
        <f>IF(Commesse!$D$6="","",SUMIFS('Piano mese per mese'!$H$5:$H$244,'Piano mese per mese'!$J$5:$J$244,"&gt;="&amp;H$13,'Piano mese per mese'!$J$5:$J$244,"&lt;="&amp;H$14,'Piano mese per mese'!$A$5:$A$244,1)+IF(AND(Commesse!$X$6&gt;=H$13,Commesse!$X$6&lt;=H$14),Commesse!$W$6,0)-SUMIFS('Piano mese per mese'!$D$5:$D$244,'Piano mese per mese'!$E$5:$E$244,"&gt;="&amp;H$13,'Piano mese per mese'!$E$5:$E$244,"&lt;="&amp;H$14,'Piano mese per mese'!$A$5:$A$244,1)-SUMIFS('Piano mese per mese'!$F$5:$F$244,'Piano mese per mese'!$G$5:$G$244,"&gt;="&amp;H$13,'Piano mese per mese'!$G$5:$G$244,"&lt;="&amp;H$14,'Piano mese per mese'!$A$5:$A$244,1))</f>
        <v/>
      </c>
      <c r="I24" s="23">
        <f>IF(Commesse!$D$6="","",SUMIFS('Piano mese per mese'!$H$5:$H$244,'Piano mese per mese'!$J$5:$J$244,"&gt;="&amp;I$13,'Piano mese per mese'!$J$5:$J$244,"&lt;="&amp;I$14,'Piano mese per mese'!$A$5:$A$244,1)+IF(AND(Commesse!$X$6&gt;=I$13,Commesse!$X$6&lt;=I$14),Commesse!$W$6,0)-SUMIFS('Piano mese per mese'!$D$5:$D$244,'Piano mese per mese'!$E$5:$E$244,"&gt;="&amp;I$13,'Piano mese per mese'!$E$5:$E$244,"&lt;="&amp;I$14,'Piano mese per mese'!$A$5:$A$244,1)-SUMIFS('Piano mese per mese'!$F$5:$F$244,'Piano mese per mese'!$G$5:$G$244,"&gt;="&amp;I$13,'Piano mese per mese'!$G$5:$G$244,"&lt;="&amp;I$14,'Piano mese per mese'!$A$5:$A$244,1))</f>
        <v/>
      </c>
      <c r="J24" s="23">
        <f>IF(Commesse!$D$6="","",SUMIFS('Piano mese per mese'!$H$5:$H$244,'Piano mese per mese'!$J$5:$J$244,"&gt;="&amp;J$13,'Piano mese per mese'!$J$5:$J$244,"&lt;="&amp;J$14,'Piano mese per mese'!$A$5:$A$244,1)+IF(AND(Commesse!$X$6&gt;=J$13,Commesse!$X$6&lt;=J$14),Commesse!$W$6,0)-SUMIFS('Piano mese per mese'!$D$5:$D$244,'Piano mese per mese'!$E$5:$E$244,"&gt;="&amp;J$13,'Piano mese per mese'!$E$5:$E$244,"&lt;="&amp;J$14,'Piano mese per mese'!$A$5:$A$244,1)-SUMIFS('Piano mese per mese'!$F$5:$F$244,'Piano mese per mese'!$G$5:$G$244,"&gt;="&amp;J$13,'Piano mese per mese'!$G$5:$G$244,"&lt;="&amp;J$14,'Piano mese per mese'!$A$5:$A$244,1))</f>
        <v/>
      </c>
      <c r="K24" s="23">
        <f>IF(Commesse!$D$6="","",SUMIFS('Piano mese per mese'!$H$5:$H$244,'Piano mese per mese'!$J$5:$J$244,"&gt;="&amp;K$13,'Piano mese per mese'!$J$5:$J$244,"&lt;="&amp;K$14,'Piano mese per mese'!$A$5:$A$244,1)+IF(AND(Commesse!$X$6&gt;=K$13,Commesse!$X$6&lt;=K$14),Commesse!$W$6,0)-SUMIFS('Piano mese per mese'!$D$5:$D$244,'Piano mese per mese'!$E$5:$E$244,"&gt;="&amp;K$13,'Piano mese per mese'!$E$5:$E$244,"&lt;="&amp;K$14,'Piano mese per mese'!$A$5:$A$244,1)-SUMIFS('Piano mese per mese'!$F$5:$F$244,'Piano mese per mese'!$G$5:$G$244,"&gt;="&amp;K$13,'Piano mese per mese'!$G$5:$G$244,"&lt;="&amp;K$14,'Piano mese per mese'!$A$5:$A$244,1))</f>
        <v/>
      </c>
      <c r="L24" s="23">
        <f>IF(Commesse!$D$6="","",SUMIFS('Piano mese per mese'!$H$5:$H$244,'Piano mese per mese'!$J$5:$J$244,"&gt;="&amp;L$13,'Piano mese per mese'!$J$5:$J$244,"&lt;="&amp;L$14,'Piano mese per mese'!$A$5:$A$244,1)+IF(AND(Commesse!$X$6&gt;=L$13,Commesse!$X$6&lt;=L$14),Commesse!$W$6,0)-SUMIFS('Piano mese per mese'!$D$5:$D$244,'Piano mese per mese'!$E$5:$E$244,"&gt;="&amp;L$13,'Piano mese per mese'!$E$5:$E$244,"&lt;="&amp;L$14,'Piano mese per mese'!$A$5:$A$244,1)-SUMIFS('Piano mese per mese'!$F$5:$F$244,'Piano mese per mese'!$G$5:$G$244,"&gt;="&amp;L$13,'Piano mese per mese'!$G$5:$G$244,"&lt;="&amp;L$14,'Piano mese per mese'!$A$5:$A$244,1))</f>
        <v/>
      </c>
      <c r="M24" s="23">
        <f>IF(Commesse!$D$6="","",SUMIFS('Piano mese per mese'!$H$5:$H$244,'Piano mese per mese'!$J$5:$J$244,"&gt;="&amp;M$13,'Piano mese per mese'!$J$5:$J$244,"&lt;="&amp;M$14,'Piano mese per mese'!$A$5:$A$244,1)+IF(AND(Commesse!$X$6&gt;=M$13,Commesse!$X$6&lt;=M$14),Commesse!$W$6,0)-SUMIFS('Piano mese per mese'!$D$5:$D$244,'Piano mese per mese'!$E$5:$E$244,"&gt;="&amp;M$13,'Piano mese per mese'!$E$5:$E$244,"&lt;="&amp;M$14,'Piano mese per mese'!$A$5:$A$244,1)-SUMIFS('Piano mese per mese'!$F$5:$F$244,'Piano mese per mese'!$G$5:$G$244,"&gt;="&amp;M$13,'Piano mese per mese'!$G$5:$G$244,"&lt;="&amp;M$14,'Piano mese per mese'!$A$5:$A$244,1))</f>
        <v/>
      </c>
      <c r="N24" s="23">
        <f>IF(Commesse!$D$6="","",SUMIFS('Piano mese per mese'!$H$5:$H$244,'Piano mese per mese'!$J$5:$J$244,"&gt;="&amp;N$13,'Piano mese per mese'!$J$5:$J$244,"&lt;="&amp;N$14,'Piano mese per mese'!$A$5:$A$244,1)+IF(AND(Commesse!$X$6&gt;=N$13,Commesse!$X$6&lt;=N$14),Commesse!$W$6,0)-SUMIFS('Piano mese per mese'!$D$5:$D$244,'Piano mese per mese'!$E$5:$E$244,"&gt;="&amp;N$13,'Piano mese per mese'!$E$5:$E$244,"&lt;="&amp;N$14,'Piano mese per mese'!$A$5:$A$244,1)-SUMIFS('Piano mese per mese'!$F$5:$F$244,'Piano mese per mese'!$G$5:$G$244,"&gt;="&amp;N$13,'Piano mese per mese'!$G$5:$G$244,"&lt;="&amp;N$14,'Piano mese per mese'!$A$5:$A$244,1))</f>
        <v/>
      </c>
      <c r="O24" s="23">
        <f>IF(Commesse!$D$6="","",SUM(B24:N24))</f>
        <v/>
      </c>
    </row>
    <row r="25">
      <c r="A25">
        <f>IF(Commesse!$D$7="","Commessa 2 (vuota)",Commesse!$B$7)</f>
        <v/>
      </c>
      <c r="B25" s="23">
        <f>IF(Commesse!$D$7="","",SUMIFS('Piano mese per mese'!$H$5:$H$244,'Piano mese per mese'!$J$5:$J$244,"&gt;="&amp;B$13,'Piano mese per mese'!$J$5:$J$244,"&lt;="&amp;B$14,'Piano mese per mese'!$A$5:$A$244,2)+IF(AND(Commesse!$X$7&gt;=B$13,Commesse!$X$7&lt;=B$14),Commesse!$W$7,0)-SUMIFS('Piano mese per mese'!$D$5:$D$244,'Piano mese per mese'!$E$5:$E$244,"&gt;="&amp;B$13,'Piano mese per mese'!$E$5:$E$244,"&lt;="&amp;B$14,'Piano mese per mese'!$A$5:$A$244,2)-SUMIFS('Piano mese per mese'!$F$5:$F$244,'Piano mese per mese'!$G$5:$G$244,"&gt;="&amp;B$13,'Piano mese per mese'!$G$5:$G$244,"&lt;="&amp;B$14,'Piano mese per mese'!$A$5:$A$244,2))</f>
        <v/>
      </c>
      <c r="C25" s="23">
        <f>IF(Commesse!$D$7="","",SUMIFS('Piano mese per mese'!$H$5:$H$244,'Piano mese per mese'!$J$5:$J$244,"&gt;="&amp;C$13,'Piano mese per mese'!$J$5:$J$244,"&lt;="&amp;C$14,'Piano mese per mese'!$A$5:$A$244,2)+IF(AND(Commesse!$X$7&gt;=C$13,Commesse!$X$7&lt;=C$14),Commesse!$W$7,0)-SUMIFS('Piano mese per mese'!$D$5:$D$244,'Piano mese per mese'!$E$5:$E$244,"&gt;="&amp;C$13,'Piano mese per mese'!$E$5:$E$244,"&lt;="&amp;C$14,'Piano mese per mese'!$A$5:$A$244,2)-SUMIFS('Piano mese per mese'!$F$5:$F$244,'Piano mese per mese'!$G$5:$G$244,"&gt;="&amp;C$13,'Piano mese per mese'!$G$5:$G$244,"&lt;="&amp;C$14,'Piano mese per mese'!$A$5:$A$244,2))</f>
        <v/>
      </c>
      <c r="D25" s="23">
        <f>IF(Commesse!$D$7="","",SUMIFS('Piano mese per mese'!$H$5:$H$244,'Piano mese per mese'!$J$5:$J$244,"&gt;="&amp;D$13,'Piano mese per mese'!$J$5:$J$244,"&lt;="&amp;D$14,'Piano mese per mese'!$A$5:$A$244,2)+IF(AND(Commesse!$X$7&gt;=D$13,Commesse!$X$7&lt;=D$14),Commesse!$W$7,0)-SUMIFS('Piano mese per mese'!$D$5:$D$244,'Piano mese per mese'!$E$5:$E$244,"&gt;="&amp;D$13,'Piano mese per mese'!$E$5:$E$244,"&lt;="&amp;D$14,'Piano mese per mese'!$A$5:$A$244,2)-SUMIFS('Piano mese per mese'!$F$5:$F$244,'Piano mese per mese'!$G$5:$G$244,"&gt;="&amp;D$13,'Piano mese per mese'!$G$5:$G$244,"&lt;="&amp;D$14,'Piano mese per mese'!$A$5:$A$244,2))</f>
        <v/>
      </c>
      <c r="E25" s="23">
        <f>IF(Commesse!$D$7="","",SUMIFS('Piano mese per mese'!$H$5:$H$244,'Piano mese per mese'!$J$5:$J$244,"&gt;="&amp;E$13,'Piano mese per mese'!$J$5:$J$244,"&lt;="&amp;E$14,'Piano mese per mese'!$A$5:$A$244,2)+IF(AND(Commesse!$X$7&gt;=E$13,Commesse!$X$7&lt;=E$14),Commesse!$W$7,0)-SUMIFS('Piano mese per mese'!$D$5:$D$244,'Piano mese per mese'!$E$5:$E$244,"&gt;="&amp;E$13,'Piano mese per mese'!$E$5:$E$244,"&lt;="&amp;E$14,'Piano mese per mese'!$A$5:$A$244,2)-SUMIFS('Piano mese per mese'!$F$5:$F$244,'Piano mese per mese'!$G$5:$G$244,"&gt;="&amp;E$13,'Piano mese per mese'!$G$5:$G$244,"&lt;="&amp;E$14,'Piano mese per mese'!$A$5:$A$244,2))</f>
        <v/>
      </c>
      <c r="F25" s="23">
        <f>IF(Commesse!$D$7="","",SUMIFS('Piano mese per mese'!$H$5:$H$244,'Piano mese per mese'!$J$5:$J$244,"&gt;="&amp;F$13,'Piano mese per mese'!$J$5:$J$244,"&lt;="&amp;F$14,'Piano mese per mese'!$A$5:$A$244,2)+IF(AND(Commesse!$X$7&gt;=F$13,Commesse!$X$7&lt;=F$14),Commesse!$W$7,0)-SUMIFS('Piano mese per mese'!$D$5:$D$244,'Piano mese per mese'!$E$5:$E$244,"&gt;="&amp;F$13,'Piano mese per mese'!$E$5:$E$244,"&lt;="&amp;F$14,'Piano mese per mese'!$A$5:$A$244,2)-SUMIFS('Piano mese per mese'!$F$5:$F$244,'Piano mese per mese'!$G$5:$G$244,"&gt;="&amp;F$13,'Piano mese per mese'!$G$5:$G$244,"&lt;="&amp;F$14,'Piano mese per mese'!$A$5:$A$244,2))</f>
        <v/>
      </c>
      <c r="G25" s="23">
        <f>IF(Commesse!$D$7="","",SUMIFS('Piano mese per mese'!$H$5:$H$244,'Piano mese per mese'!$J$5:$J$244,"&gt;="&amp;G$13,'Piano mese per mese'!$J$5:$J$244,"&lt;="&amp;G$14,'Piano mese per mese'!$A$5:$A$244,2)+IF(AND(Commesse!$X$7&gt;=G$13,Commesse!$X$7&lt;=G$14),Commesse!$W$7,0)-SUMIFS('Piano mese per mese'!$D$5:$D$244,'Piano mese per mese'!$E$5:$E$244,"&gt;="&amp;G$13,'Piano mese per mese'!$E$5:$E$244,"&lt;="&amp;G$14,'Piano mese per mese'!$A$5:$A$244,2)-SUMIFS('Piano mese per mese'!$F$5:$F$244,'Piano mese per mese'!$G$5:$G$244,"&gt;="&amp;G$13,'Piano mese per mese'!$G$5:$G$244,"&lt;="&amp;G$14,'Piano mese per mese'!$A$5:$A$244,2))</f>
        <v/>
      </c>
      <c r="H25" s="23">
        <f>IF(Commesse!$D$7="","",SUMIFS('Piano mese per mese'!$H$5:$H$244,'Piano mese per mese'!$J$5:$J$244,"&gt;="&amp;H$13,'Piano mese per mese'!$J$5:$J$244,"&lt;="&amp;H$14,'Piano mese per mese'!$A$5:$A$244,2)+IF(AND(Commesse!$X$7&gt;=H$13,Commesse!$X$7&lt;=H$14),Commesse!$W$7,0)-SUMIFS('Piano mese per mese'!$D$5:$D$244,'Piano mese per mese'!$E$5:$E$244,"&gt;="&amp;H$13,'Piano mese per mese'!$E$5:$E$244,"&lt;="&amp;H$14,'Piano mese per mese'!$A$5:$A$244,2)-SUMIFS('Piano mese per mese'!$F$5:$F$244,'Piano mese per mese'!$G$5:$G$244,"&gt;="&amp;H$13,'Piano mese per mese'!$G$5:$G$244,"&lt;="&amp;H$14,'Piano mese per mese'!$A$5:$A$244,2))</f>
        <v/>
      </c>
      <c r="I25" s="23">
        <f>IF(Commesse!$D$7="","",SUMIFS('Piano mese per mese'!$H$5:$H$244,'Piano mese per mese'!$J$5:$J$244,"&gt;="&amp;I$13,'Piano mese per mese'!$J$5:$J$244,"&lt;="&amp;I$14,'Piano mese per mese'!$A$5:$A$244,2)+IF(AND(Commesse!$X$7&gt;=I$13,Commesse!$X$7&lt;=I$14),Commesse!$W$7,0)-SUMIFS('Piano mese per mese'!$D$5:$D$244,'Piano mese per mese'!$E$5:$E$244,"&gt;="&amp;I$13,'Piano mese per mese'!$E$5:$E$244,"&lt;="&amp;I$14,'Piano mese per mese'!$A$5:$A$244,2)-SUMIFS('Piano mese per mese'!$F$5:$F$244,'Piano mese per mese'!$G$5:$G$244,"&gt;="&amp;I$13,'Piano mese per mese'!$G$5:$G$244,"&lt;="&amp;I$14,'Piano mese per mese'!$A$5:$A$244,2))</f>
        <v/>
      </c>
      <c r="J25" s="23">
        <f>IF(Commesse!$D$7="","",SUMIFS('Piano mese per mese'!$H$5:$H$244,'Piano mese per mese'!$J$5:$J$244,"&gt;="&amp;J$13,'Piano mese per mese'!$J$5:$J$244,"&lt;="&amp;J$14,'Piano mese per mese'!$A$5:$A$244,2)+IF(AND(Commesse!$X$7&gt;=J$13,Commesse!$X$7&lt;=J$14),Commesse!$W$7,0)-SUMIFS('Piano mese per mese'!$D$5:$D$244,'Piano mese per mese'!$E$5:$E$244,"&gt;="&amp;J$13,'Piano mese per mese'!$E$5:$E$244,"&lt;="&amp;J$14,'Piano mese per mese'!$A$5:$A$244,2)-SUMIFS('Piano mese per mese'!$F$5:$F$244,'Piano mese per mese'!$G$5:$G$244,"&gt;="&amp;J$13,'Piano mese per mese'!$G$5:$G$244,"&lt;="&amp;J$14,'Piano mese per mese'!$A$5:$A$244,2))</f>
        <v/>
      </c>
      <c r="K25" s="23">
        <f>IF(Commesse!$D$7="","",SUMIFS('Piano mese per mese'!$H$5:$H$244,'Piano mese per mese'!$J$5:$J$244,"&gt;="&amp;K$13,'Piano mese per mese'!$J$5:$J$244,"&lt;="&amp;K$14,'Piano mese per mese'!$A$5:$A$244,2)+IF(AND(Commesse!$X$7&gt;=K$13,Commesse!$X$7&lt;=K$14),Commesse!$W$7,0)-SUMIFS('Piano mese per mese'!$D$5:$D$244,'Piano mese per mese'!$E$5:$E$244,"&gt;="&amp;K$13,'Piano mese per mese'!$E$5:$E$244,"&lt;="&amp;K$14,'Piano mese per mese'!$A$5:$A$244,2)-SUMIFS('Piano mese per mese'!$F$5:$F$244,'Piano mese per mese'!$G$5:$G$244,"&gt;="&amp;K$13,'Piano mese per mese'!$G$5:$G$244,"&lt;="&amp;K$14,'Piano mese per mese'!$A$5:$A$244,2))</f>
        <v/>
      </c>
      <c r="L25" s="23">
        <f>IF(Commesse!$D$7="","",SUMIFS('Piano mese per mese'!$H$5:$H$244,'Piano mese per mese'!$J$5:$J$244,"&gt;="&amp;L$13,'Piano mese per mese'!$J$5:$J$244,"&lt;="&amp;L$14,'Piano mese per mese'!$A$5:$A$244,2)+IF(AND(Commesse!$X$7&gt;=L$13,Commesse!$X$7&lt;=L$14),Commesse!$W$7,0)-SUMIFS('Piano mese per mese'!$D$5:$D$244,'Piano mese per mese'!$E$5:$E$244,"&gt;="&amp;L$13,'Piano mese per mese'!$E$5:$E$244,"&lt;="&amp;L$14,'Piano mese per mese'!$A$5:$A$244,2)-SUMIFS('Piano mese per mese'!$F$5:$F$244,'Piano mese per mese'!$G$5:$G$244,"&gt;="&amp;L$13,'Piano mese per mese'!$G$5:$G$244,"&lt;="&amp;L$14,'Piano mese per mese'!$A$5:$A$244,2))</f>
        <v/>
      </c>
      <c r="M25" s="23">
        <f>IF(Commesse!$D$7="","",SUMIFS('Piano mese per mese'!$H$5:$H$244,'Piano mese per mese'!$J$5:$J$244,"&gt;="&amp;M$13,'Piano mese per mese'!$J$5:$J$244,"&lt;="&amp;M$14,'Piano mese per mese'!$A$5:$A$244,2)+IF(AND(Commesse!$X$7&gt;=M$13,Commesse!$X$7&lt;=M$14),Commesse!$W$7,0)-SUMIFS('Piano mese per mese'!$D$5:$D$244,'Piano mese per mese'!$E$5:$E$244,"&gt;="&amp;M$13,'Piano mese per mese'!$E$5:$E$244,"&lt;="&amp;M$14,'Piano mese per mese'!$A$5:$A$244,2)-SUMIFS('Piano mese per mese'!$F$5:$F$244,'Piano mese per mese'!$G$5:$G$244,"&gt;="&amp;M$13,'Piano mese per mese'!$G$5:$G$244,"&lt;="&amp;M$14,'Piano mese per mese'!$A$5:$A$244,2))</f>
        <v/>
      </c>
      <c r="N25" s="23">
        <f>IF(Commesse!$D$7="","",SUMIFS('Piano mese per mese'!$H$5:$H$244,'Piano mese per mese'!$J$5:$J$244,"&gt;="&amp;N$13,'Piano mese per mese'!$J$5:$J$244,"&lt;="&amp;N$14,'Piano mese per mese'!$A$5:$A$244,2)+IF(AND(Commesse!$X$7&gt;=N$13,Commesse!$X$7&lt;=N$14),Commesse!$W$7,0)-SUMIFS('Piano mese per mese'!$D$5:$D$244,'Piano mese per mese'!$E$5:$E$244,"&gt;="&amp;N$13,'Piano mese per mese'!$E$5:$E$244,"&lt;="&amp;N$14,'Piano mese per mese'!$A$5:$A$244,2)-SUMIFS('Piano mese per mese'!$F$5:$F$244,'Piano mese per mese'!$G$5:$G$244,"&gt;="&amp;N$13,'Piano mese per mese'!$G$5:$G$244,"&lt;="&amp;N$14,'Piano mese per mese'!$A$5:$A$244,2))</f>
        <v/>
      </c>
      <c r="O25" s="23">
        <f>IF(Commesse!$D$7="","",SUM(B25:N25))</f>
        <v/>
      </c>
    </row>
    <row r="26">
      <c r="A26">
        <f>IF(Commesse!$D$8="","Commessa 3 (vuota)",Commesse!$B$8)</f>
        <v/>
      </c>
      <c r="B26" s="23">
        <f>IF(Commesse!$D$8="","",SUMIFS('Piano mese per mese'!$H$5:$H$244,'Piano mese per mese'!$J$5:$J$244,"&gt;="&amp;B$13,'Piano mese per mese'!$J$5:$J$244,"&lt;="&amp;B$14,'Piano mese per mese'!$A$5:$A$244,3)+IF(AND(Commesse!$X$8&gt;=B$13,Commesse!$X$8&lt;=B$14),Commesse!$W$8,0)-SUMIFS('Piano mese per mese'!$D$5:$D$244,'Piano mese per mese'!$E$5:$E$244,"&gt;="&amp;B$13,'Piano mese per mese'!$E$5:$E$244,"&lt;="&amp;B$14,'Piano mese per mese'!$A$5:$A$244,3)-SUMIFS('Piano mese per mese'!$F$5:$F$244,'Piano mese per mese'!$G$5:$G$244,"&gt;="&amp;B$13,'Piano mese per mese'!$G$5:$G$244,"&lt;="&amp;B$14,'Piano mese per mese'!$A$5:$A$244,3))</f>
        <v/>
      </c>
      <c r="C26" s="23">
        <f>IF(Commesse!$D$8="","",SUMIFS('Piano mese per mese'!$H$5:$H$244,'Piano mese per mese'!$J$5:$J$244,"&gt;="&amp;C$13,'Piano mese per mese'!$J$5:$J$244,"&lt;="&amp;C$14,'Piano mese per mese'!$A$5:$A$244,3)+IF(AND(Commesse!$X$8&gt;=C$13,Commesse!$X$8&lt;=C$14),Commesse!$W$8,0)-SUMIFS('Piano mese per mese'!$D$5:$D$244,'Piano mese per mese'!$E$5:$E$244,"&gt;="&amp;C$13,'Piano mese per mese'!$E$5:$E$244,"&lt;="&amp;C$14,'Piano mese per mese'!$A$5:$A$244,3)-SUMIFS('Piano mese per mese'!$F$5:$F$244,'Piano mese per mese'!$G$5:$G$244,"&gt;="&amp;C$13,'Piano mese per mese'!$G$5:$G$244,"&lt;="&amp;C$14,'Piano mese per mese'!$A$5:$A$244,3))</f>
        <v/>
      </c>
      <c r="D26" s="23">
        <f>IF(Commesse!$D$8="","",SUMIFS('Piano mese per mese'!$H$5:$H$244,'Piano mese per mese'!$J$5:$J$244,"&gt;="&amp;D$13,'Piano mese per mese'!$J$5:$J$244,"&lt;="&amp;D$14,'Piano mese per mese'!$A$5:$A$244,3)+IF(AND(Commesse!$X$8&gt;=D$13,Commesse!$X$8&lt;=D$14),Commesse!$W$8,0)-SUMIFS('Piano mese per mese'!$D$5:$D$244,'Piano mese per mese'!$E$5:$E$244,"&gt;="&amp;D$13,'Piano mese per mese'!$E$5:$E$244,"&lt;="&amp;D$14,'Piano mese per mese'!$A$5:$A$244,3)-SUMIFS('Piano mese per mese'!$F$5:$F$244,'Piano mese per mese'!$G$5:$G$244,"&gt;="&amp;D$13,'Piano mese per mese'!$G$5:$G$244,"&lt;="&amp;D$14,'Piano mese per mese'!$A$5:$A$244,3))</f>
        <v/>
      </c>
      <c r="E26" s="23">
        <f>IF(Commesse!$D$8="","",SUMIFS('Piano mese per mese'!$H$5:$H$244,'Piano mese per mese'!$J$5:$J$244,"&gt;="&amp;E$13,'Piano mese per mese'!$J$5:$J$244,"&lt;="&amp;E$14,'Piano mese per mese'!$A$5:$A$244,3)+IF(AND(Commesse!$X$8&gt;=E$13,Commesse!$X$8&lt;=E$14),Commesse!$W$8,0)-SUMIFS('Piano mese per mese'!$D$5:$D$244,'Piano mese per mese'!$E$5:$E$244,"&gt;="&amp;E$13,'Piano mese per mese'!$E$5:$E$244,"&lt;="&amp;E$14,'Piano mese per mese'!$A$5:$A$244,3)-SUMIFS('Piano mese per mese'!$F$5:$F$244,'Piano mese per mese'!$G$5:$G$244,"&gt;="&amp;E$13,'Piano mese per mese'!$G$5:$G$244,"&lt;="&amp;E$14,'Piano mese per mese'!$A$5:$A$244,3))</f>
        <v/>
      </c>
      <c r="F26" s="23">
        <f>IF(Commesse!$D$8="","",SUMIFS('Piano mese per mese'!$H$5:$H$244,'Piano mese per mese'!$J$5:$J$244,"&gt;="&amp;F$13,'Piano mese per mese'!$J$5:$J$244,"&lt;="&amp;F$14,'Piano mese per mese'!$A$5:$A$244,3)+IF(AND(Commesse!$X$8&gt;=F$13,Commesse!$X$8&lt;=F$14),Commesse!$W$8,0)-SUMIFS('Piano mese per mese'!$D$5:$D$244,'Piano mese per mese'!$E$5:$E$244,"&gt;="&amp;F$13,'Piano mese per mese'!$E$5:$E$244,"&lt;="&amp;F$14,'Piano mese per mese'!$A$5:$A$244,3)-SUMIFS('Piano mese per mese'!$F$5:$F$244,'Piano mese per mese'!$G$5:$G$244,"&gt;="&amp;F$13,'Piano mese per mese'!$G$5:$G$244,"&lt;="&amp;F$14,'Piano mese per mese'!$A$5:$A$244,3))</f>
        <v/>
      </c>
      <c r="G26" s="23">
        <f>IF(Commesse!$D$8="","",SUMIFS('Piano mese per mese'!$H$5:$H$244,'Piano mese per mese'!$J$5:$J$244,"&gt;="&amp;G$13,'Piano mese per mese'!$J$5:$J$244,"&lt;="&amp;G$14,'Piano mese per mese'!$A$5:$A$244,3)+IF(AND(Commesse!$X$8&gt;=G$13,Commesse!$X$8&lt;=G$14),Commesse!$W$8,0)-SUMIFS('Piano mese per mese'!$D$5:$D$244,'Piano mese per mese'!$E$5:$E$244,"&gt;="&amp;G$13,'Piano mese per mese'!$E$5:$E$244,"&lt;="&amp;G$14,'Piano mese per mese'!$A$5:$A$244,3)-SUMIFS('Piano mese per mese'!$F$5:$F$244,'Piano mese per mese'!$G$5:$G$244,"&gt;="&amp;G$13,'Piano mese per mese'!$G$5:$G$244,"&lt;="&amp;G$14,'Piano mese per mese'!$A$5:$A$244,3))</f>
        <v/>
      </c>
      <c r="H26" s="23">
        <f>IF(Commesse!$D$8="","",SUMIFS('Piano mese per mese'!$H$5:$H$244,'Piano mese per mese'!$J$5:$J$244,"&gt;="&amp;H$13,'Piano mese per mese'!$J$5:$J$244,"&lt;="&amp;H$14,'Piano mese per mese'!$A$5:$A$244,3)+IF(AND(Commesse!$X$8&gt;=H$13,Commesse!$X$8&lt;=H$14),Commesse!$W$8,0)-SUMIFS('Piano mese per mese'!$D$5:$D$244,'Piano mese per mese'!$E$5:$E$244,"&gt;="&amp;H$13,'Piano mese per mese'!$E$5:$E$244,"&lt;="&amp;H$14,'Piano mese per mese'!$A$5:$A$244,3)-SUMIFS('Piano mese per mese'!$F$5:$F$244,'Piano mese per mese'!$G$5:$G$244,"&gt;="&amp;H$13,'Piano mese per mese'!$G$5:$G$244,"&lt;="&amp;H$14,'Piano mese per mese'!$A$5:$A$244,3))</f>
        <v/>
      </c>
      <c r="I26" s="23">
        <f>IF(Commesse!$D$8="","",SUMIFS('Piano mese per mese'!$H$5:$H$244,'Piano mese per mese'!$J$5:$J$244,"&gt;="&amp;I$13,'Piano mese per mese'!$J$5:$J$244,"&lt;="&amp;I$14,'Piano mese per mese'!$A$5:$A$244,3)+IF(AND(Commesse!$X$8&gt;=I$13,Commesse!$X$8&lt;=I$14),Commesse!$W$8,0)-SUMIFS('Piano mese per mese'!$D$5:$D$244,'Piano mese per mese'!$E$5:$E$244,"&gt;="&amp;I$13,'Piano mese per mese'!$E$5:$E$244,"&lt;="&amp;I$14,'Piano mese per mese'!$A$5:$A$244,3)-SUMIFS('Piano mese per mese'!$F$5:$F$244,'Piano mese per mese'!$G$5:$G$244,"&gt;="&amp;I$13,'Piano mese per mese'!$G$5:$G$244,"&lt;="&amp;I$14,'Piano mese per mese'!$A$5:$A$244,3))</f>
        <v/>
      </c>
      <c r="J26" s="23">
        <f>IF(Commesse!$D$8="","",SUMIFS('Piano mese per mese'!$H$5:$H$244,'Piano mese per mese'!$J$5:$J$244,"&gt;="&amp;J$13,'Piano mese per mese'!$J$5:$J$244,"&lt;="&amp;J$14,'Piano mese per mese'!$A$5:$A$244,3)+IF(AND(Commesse!$X$8&gt;=J$13,Commesse!$X$8&lt;=J$14),Commesse!$W$8,0)-SUMIFS('Piano mese per mese'!$D$5:$D$244,'Piano mese per mese'!$E$5:$E$244,"&gt;="&amp;J$13,'Piano mese per mese'!$E$5:$E$244,"&lt;="&amp;J$14,'Piano mese per mese'!$A$5:$A$244,3)-SUMIFS('Piano mese per mese'!$F$5:$F$244,'Piano mese per mese'!$G$5:$G$244,"&gt;="&amp;J$13,'Piano mese per mese'!$G$5:$G$244,"&lt;="&amp;J$14,'Piano mese per mese'!$A$5:$A$244,3))</f>
        <v/>
      </c>
      <c r="K26" s="23">
        <f>IF(Commesse!$D$8="","",SUMIFS('Piano mese per mese'!$H$5:$H$244,'Piano mese per mese'!$J$5:$J$244,"&gt;="&amp;K$13,'Piano mese per mese'!$J$5:$J$244,"&lt;="&amp;K$14,'Piano mese per mese'!$A$5:$A$244,3)+IF(AND(Commesse!$X$8&gt;=K$13,Commesse!$X$8&lt;=K$14),Commesse!$W$8,0)-SUMIFS('Piano mese per mese'!$D$5:$D$244,'Piano mese per mese'!$E$5:$E$244,"&gt;="&amp;K$13,'Piano mese per mese'!$E$5:$E$244,"&lt;="&amp;K$14,'Piano mese per mese'!$A$5:$A$244,3)-SUMIFS('Piano mese per mese'!$F$5:$F$244,'Piano mese per mese'!$G$5:$G$244,"&gt;="&amp;K$13,'Piano mese per mese'!$G$5:$G$244,"&lt;="&amp;K$14,'Piano mese per mese'!$A$5:$A$244,3))</f>
        <v/>
      </c>
      <c r="L26" s="23">
        <f>IF(Commesse!$D$8="","",SUMIFS('Piano mese per mese'!$H$5:$H$244,'Piano mese per mese'!$J$5:$J$244,"&gt;="&amp;L$13,'Piano mese per mese'!$J$5:$J$244,"&lt;="&amp;L$14,'Piano mese per mese'!$A$5:$A$244,3)+IF(AND(Commesse!$X$8&gt;=L$13,Commesse!$X$8&lt;=L$14),Commesse!$W$8,0)-SUMIFS('Piano mese per mese'!$D$5:$D$244,'Piano mese per mese'!$E$5:$E$244,"&gt;="&amp;L$13,'Piano mese per mese'!$E$5:$E$244,"&lt;="&amp;L$14,'Piano mese per mese'!$A$5:$A$244,3)-SUMIFS('Piano mese per mese'!$F$5:$F$244,'Piano mese per mese'!$G$5:$G$244,"&gt;="&amp;L$13,'Piano mese per mese'!$G$5:$G$244,"&lt;="&amp;L$14,'Piano mese per mese'!$A$5:$A$244,3))</f>
        <v/>
      </c>
      <c r="M26" s="23">
        <f>IF(Commesse!$D$8="","",SUMIFS('Piano mese per mese'!$H$5:$H$244,'Piano mese per mese'!$J$5:$J$244,"&gt;="&amp;M$13,'Piano mese per mese'!$J$5:$J$244,"&lt;="&amp;M$14,'Piano mese per mese'!$A$5:$A$244,3)+IF(AND(Commesse!$X$8&gt;=M$13,Commesse!$X$8&lt;=M$14),Commesse!$W$8,0)-SUMIFS('Piano mese per mese'!$D$5:$D$244,'Piano mese per mese'!$E$5:$E$244,"&gt;="&amp;M$13,'Piano mese per mese'!$E$5:$E$244,"&lt;="&amp;M$14,'Piano mese per mese'!$A$5:$A$244,3)-SUMIFS('Piano mese per mese'!$F$5:$F$244,'Piano mese per mese'!$G$5:$G$244,"&gt;="&amp;M$13,'Piano mese per mese'!$G$5:$G$244,"&lt;="&amp;M$14,'Piano mese per mese'!$A$5:$A$244,3))</f>
        <v/>
      </c>
      <c r="N26" s="23">
        <f>IF(Commesse!$D$8="","",SUMIFS('Piano mese per mese'!$H$5:$H$244,'Piano mese per mese'!$J$5:$J$244,"&gt;="&amp;N$13,'Piano mese per mese'!$J$5:$J$244,"&lt;="&amp;N$14,'Piano mese per mese'!$A$5:$A$244,3)+IF(AND(Commesse!$X$8&gt;=N$13,Commesse!$X$8&lt;=N$14),Commesse!$W$8,0)-SUMIFS('Piano mese per mese'!$D$5:$D$244,'Piano mese per mese'!$E$5:$E$244,"&gt;="&amp;N$13,'Piano mese per mese'!$E$5:$E$244,"&lt;="&amp;N$14,'Piano mese per mese'!$A$5:$A$244,3)-SUMIFS('Piano mese per mese'!$F$5:$F$244,'Piano mese per mese'!$G$5:$G$244,"&gt;="&amp;N$13,'Piano mese per mese'!$G$5:$G$244,"&lt;="&amp;N$14,'Piano mese per mese'!$A$5:$A$244,3))</f>
        <v/>
      </c>
      <c r="O26" s="23">
        <f>IF(Commesse!$D$8="","",SUM(B26:N26))</f>
        <v/>
      </c>
    </row>
    <row r="27">
      <c r="A27">
        <f>IF(Commesse!$D$9="","Commessa 4 (vuota)",Commesse!$B$9)</f>
        <v/>
      </c>
      <c r="B27" s="23">
        <f>IF(Commesse!$D$9="","",SUMIFS('Piano mese per mese'!$H$5:$H$244,'Piano mese per mese'!$J$5:$J$244,"&gt;="&amp;B$13,'Piano mese per mese'!$J$5:$J$244,"&lt;="&amp;B$14,'Piano mese per mese'!$A$5:$A$244,4)+IF(AND(Commesse!$X$9&gt;=B$13,Commesse!$X$9&lt;=B$14),Commesse!$W$9,0)-SUMIFS('Piano mese per mese'!$D$5:$D$244,'Piano mese per mese'!$E$5:$E$244,"&gt;="&amp;B$13,'Piano mese per mese'!$E$5:$E$244,"&lt;="&amp;B$14,'Piano mese per mese'!$A$5:$A$244,4)-SUMIFS('Piano mese per mese'!$F$5:$F$244,'Piano mese per mese'!$G$5:$G$244,"&gt;="&amp;B$13,'Piano mese per mese'!$G$5:$G$244,"&lt;="&amp;B$14,'Piano mese per mese'!$A$5:$A$244,4))</f>
        <v/>
      </c>
      <c r="C27" s="23">
        <f>IF(Commesse!$D$9="","",SUMIFS('Piano mese per mese'!$H$5:$H$244,'Piano mese per mese'!$J$5:$J$244,"&gt;="&amp;C$13,'Piano mese per mese'!$J$5:$J$244,"&lt;="&amp;C$14,'Piano mese per mese'!$A$5:$A$244,4)+IF(AND(Commesse!$X$9&gt;=C$13,Commesse!$X$9&lt;=C$14),Commesse!$W$9,0)-SUMIFS('Piano mese per mese'!$D$5:$D$244,'Piano mese per mese'!$E$5:$E$244,"&gt;="&amp;C$13,'Piano mese per mese'!$E$5:$E$244,"&lt;="&amp;C$14,'Piano mese per mese'!$A$5:$A$244,4)-SUMIFS('Piano mese per mese'!$F$5:$F$244,'Piano mese per mese'!$G$5:$G$244,"&gt;="&amp;C$13,'Piano mese per mese'!$G$5:$G$244,"&lt;="&amp;C$14,'Piano mese per mese'!$A$5:$A$244,4))</f>
        <v/>
      </c>
      <c r="D27" s="23">
        <f>IF(Commesse!$D$9="","",SUMIFS('Piano mese per mese'!$H$5:$H$244,'Piano mese per mese'!$J$5:$J$244,"&gt;="&amp;D$13,'Piano mese per mese'!$J$5:$J$244,"&lt;="&amp;D$14,'Piano mese per mese'!$A$5:$A$244,4)+IF(AND(Commesse!$X$9&gt;=D$13,Commesse!$X$9&lt;=D$14),Commesse!$W$9,0)-SUMIFS('Piano mese per mese'!$D$5:$D$244,'Piano mese per mese'!$E$5:$E$244,"&gt;="&amp;D$13,'Piano mese per mese'!$E$5:$E$244,"&lt;="&amp;D$14,'Piano mese per mese'!$A$5:$A$244,4)-SUMIFS('Piano mese per mese'!$F$5:$F$244,'Piano mese per mese'!$G$5:$G$244,"&gt;="&amp;D$13,'Piano mese per mese'!$G$5:$G$244,"&lt;="&amp;D$14,'Piano mese per mese'!$A$5:$A$244,4))</f>
        <v/>
      </c>
      <c r="E27" s="23">
        <f>IF(Commesse!$D$9="","",SUMIFS('Piano mese per mese'!$H$5:$H$244,'Piano mese per mese'!$J$5:$J$244,"&gt;="&amp;E$13,'Piano mese per mese'!$J$5:$J$244,"&lt;="&amp;E$14,'Piano mese per mese'!$A$5:$A$244,4)+IF(AND(Commesse!$X$9&gt;=E$13,Commesse!$X$9&lt;=E$14),Commesse!$W$9,0)-SUMIFS('Piano mese per mese'!$D$5:$D$244,'Piano mese per mese'!$E$5:$E$244,"&gt;="&amp;E$13,'Piano mese per mese'!$E$5:$E$244,"&lt;="&amp;E$14,'Piano mese per mese'!$A$5:$A$244,4)-SUMIFS('Piano mese per mese'!$F$5:$F$244,'Piano mese per mese'!$G$5:$G$244,"&gt;="&amp;E$13,'Piano mese per mese'!$G$5:$G$244,"&lt;="&amp;E$14,'Piano mese per mese'!$A$5:$A$244,4))</f>
        <v/>
      </c>
      <c r="F27" s="23">
        <f>IF(Commesse!$D$9="","",SUMIFS('Piano mese per mese'!$H$5:$H$244,'Piano mese per mese'!$J$5:$J$244,"&gt;="&amp;F$13,'Piano mese per mese'!$J$5:$J$244,"&lt;="&amp;F$14,'Piano mese per mese'!$A$5:$A$244,4)+IF(AND(Commesse!$X$9&gt;=F$13,Commesse!$X$9&lt;=F$14),Commesse!$W$9,0)-SUMIFS('Piano mese per mese'!$D$5:$D$244,'Piano mese per mese'!$E$5:$E$244,"&gt;="&amp;F$13,'Piano mese per mese'!$E$5:$E$244,"&lt;="&amp;F$14,'Piano mese per mese'!$A$5:$A$244,4)-SUMIFS('Piano mese per mese'!$F$5:$F$244,'Piano mese per mese'!$G$5:$G$244,"&gt;="&amp;F$13,'Piano mese per mese'!$G$5:$G$244,"&lt;="&amp;F$14,'Piano mese per mese'!$A$5:$A$244,4))</f>
        <v/>
      </c>
      <c r="G27" s="23">
        <f>IF(Commesse!$D$9="","",SUMIFS('Piano mese per mese'!$H$5:$H$244,'Piano mese per mese'!$J$5:$J$244,"&gt;="&amp;G$13,'Piano mese per mese'!$J$5:$J$244,"&lt;="&amp;G$14,'Piano mese per mese'!$A$5:$A$244,4)+IF(AND(Commesse!$X$9&gt;=G$13,Commesse!$X$9&lt;=G$14),Commesse!$W$9,0)-SUMIFS('Piano mese per mese'!$D$5:$D$244,'Piano mese per mese'!$E$5:$E$244,"&gt;="&amp;G$13,'Piano mese per mese'!$E$5:$E$244,"&lt;="&amp;G$14,'Piano mese per mese'!$A$5:$A$244,4)-SUMIFS('Piano mese per mese'!$F$5:$F$244,'Piano mese per mese'!$G$5:$G$244,"&gt;="&amp;G$13,'Piano mese per mese'!$G$5:$G$244,"&lt;="&amp;G$14,'Piano mese per mese'!$A$5:$A$244,4))</f>
        <v/>
      </c>
      <c r="H27" s="23">
        <f>IF(Commesse!$D$9="","",SUMIFS('Piano mese per mese'!$H$5:$H$244,'Piano mese per mese'!$J$5:$J$244,"&gt;="&amp;H$13,'Piano mese per mese'!$J$5:$J$244,"&lt;="&amp;H$14,'Piano mese per mese'!$A$5:$A$244,4)+IF(AND(Commesse!$X$9&gt;=H$13,Commesse!$X$9&lt;=H$14),Commesse!$W$9,0)-SUMIFS('Piano mese per mese'!$D$5:$D$244,'Piano mese per mese'!$E$5:$E$244,"&gt;="&amp;H$13,'Piano mese per mese'!$E$5:$E$244,"&lt;="&amp;H$14,'Piano mese per mese'!$A$5:$A$244,4)-SUMIFS('Piano mese per mese'!$F$5:$F$244,'Piano mese per mese'!$G$5:$G$244,"&gt;="&amp;H$13,'Piano mese per mese'!$G$5:$G$244,"&lt;="&amp;H$14,'Piano mese per mese'!$A$5:$A$244,4))</f>
        <v/>
      </c>
      <c r="I27" s="23">
        <f>IF(Commesse!$D$9="","",SUMIFS('Piano mese per mese'!$H$5:$H$244,'Piano mese per mese'!$J$5:$J$244,"&gt;="&amp;I$13,'Piano mese per mese'!$J$5:$J$244,"&lt;="&amp;I$14,'Piano mese per mese'!$A$5:$A$244,4)+IF(AND(Commesse!$X$9&gt;=I$13,Commesse!$X$9&lt;=I$14),Commesse!$W$9,0)-SUMIFS('Piano mese per mese'!$D$5:$D$244,'Piano mese per mese'!$E$5:$E$244,"&gt;="&amp;I$13,'Piano mese per mese'!$E$5:$E$244,"&lt;="&amp;I$14,'Piano mese per mese'!$A$5:$A$244,4)-SUMIFS('Piano mese per mese'!$F$5:$F$244,'Piano mese per mese'!$G$5:$G$244,"&gt;="&amp;I$13,'Piano mese per mese'!$G$5:$G$244,"&lt;="&amp;I$14,'Piano mese per mese'!$A$5:$A$244,4))</f>
        <v/>
      </c>
      <c r="J27" s="23">
        <f>IF(Commesse!$D$9="","",SUMIFS('Piano mese per mese'!$H$5:$H$244,'Piano mese per mese'!$J$5:$J$244,"&gt;="&amp;J$13,'Piano mese per mese'!$J$5:$J$244,"&lt;="&amp;J$14,'Piano mese per mese'!$A$5:$A$244,4)+IF(AND(Commesse!$X$9&gt;=J$13,Commesse!$X$9&lt;=J$14),Commesse!$W$9,0)-SUMIFS('Piano mese per mese'!$D$5:$D$244,'Piano mese per mese'!$E$5:$E$244,"&gt;="&amp;J$13,'Piano mese per mese'!$E$5:$E$244,"&lt;="&amp;J$14,'Piano mese per mese'!$A$5:$A$244,4)-SUMIFS('Piano mese per mese'!$F$5:$F$244,'Piano mese per mese'!$G$5:$G$244,"&gt;="&amp;J$13,'Piano mese per mese'!$G$5:$G$244,"&lt;="&amp;J$14,'Piano mese per mese'!$A$5:$A$244,4))</f>
        <v/>
      </c>
      <c r="K27" s="23">
        <f>IF(Commesse!$D$9="","",SUMIFS('Piano mese per mese'!$H$5:$H$244,'Piano mese per mese'!$J$5:$J$244,"&gt;="&amp;K$13,'Piano mese per mese'!$J$5:$J$244,"&lt;="&amp;K$14,'Piano mese per mese'!$A$5:$A$244,4)+IF(AND(Commesse!$X$9&gt;=K$13,Commesse!$X$9&lt;=K$14),Commesse!$W$9,0)-SUMIFS('Piano mese per mese'!$D$5:$D$244,'Piano mese per mese'!$E$5:$E$244,"&gt;="&amp;K$13,'Piano mese per mese'!$E$5:$E$244,"&lt;="&amp;K$14,'Piano mese per mese'!$A$5:$A$244,4)-SUMIFS('Piano mese per mese'!$F$5:$F$244,'Piano mese per mese'!$G$5:$G$244,"&gt;="&amp;K$13,'Piano mese per mese'!$G$5:$G$244,"&lt;="&amp;K$14,'Piano mese per mese'!$A$5:$A$244,4))</f>
        <v/>
      </c>
      <c r="L27" s="23">
        <f>IF(Commesse!$D$9="","",SUMIFS('Piano mese per mese'!$H$5:$H$244,'Piano mese per mese'!$J$5:$J$244,"&gt;="&amp;L$13,'Piano mese per mese'!$J$5:$J$244,"&lt;="&amp;L$14,'Piano mese per mese'!$A$5:$A$244,4)+IF(AND(Commesse!$X$9&gt;=L$13,Commesse!$X$9&lt;=L$14),Commesse!$W$9,0)-SUMIFS('Piano mese per mese'!$D$5:$D$244,'Piano mese per mese'!$E$5:$E$244,"&gt;="&amp;L$13,'Piano mese per mese'!$E$5:$E$244,"&lt;="&amp;L$14,'Piano mese per mese'!$A$5:$A$244,4)-SUMIFS('Piano mese per mese'!$F$5:$F$244,'Piano mese per mese'!$G$5:$G$244,"&gt;="&amp;L$13,'Piano mese per mese'!$G$5:$G$244,"&lt;="&amp;L$14,'Piano mese per mese'!$A$5:$A$244,4))</f>
        <v/>
      </c>
      <c r="M27" s="23">
        <f>IF(Commesse!$D$9="","",SUMIFS('Piano mese per mese'!$H$5:$H$244,'Piano mese per mese'!$J$5:$J$244,"&gt;="&amp;M$13,'Piano mese per mese'!$J$5:$J$244,"&lt;="&amp;M$14,'Piano mese per mese'!$A$5:$A$244,4)+IF(AND(Commesse!$X$9&gt;=M$13,Commesse!$X$9&lt;=M$14),Commesse!$W$9,0)-SUMIFS('Piano mese per mese'!$D$5:$D$244,'Piano mese per mese'!$E$5:$E$244,"&gt;="&amp;M$13,'Piano mese per mese'!$E$5:$E$244,"&lt;="&amp;M$14,'Piano mese per mese'!$A$5:$A$244,4)-SUMIFS('Piano mese per mese'!$F$5:$F$244,'Piano mese per mese'!$G$5:$G$244,"&gt;="&amp;M$13,'Piano mese per mese'!$G$5:$G$244,"&lt;="&amp;M$14,'Piano mese per mese'!$A$5:$A$244,4))</f>
        <v/>
      </c>
      <c r="N27" s="23">
        <f>IF(Commesse!$D$9="","",SUMIFS('Piano mese per mese'!$H$5:$H$244,'Piano mese per mese'!$J$5:$J$244,"&gt;="&amp;N$13,'Piano mese per mese'!$J$5:$J$244,"&lt;="&amp;N$14,'Piano mese per mese'!$A$5:$A$244,4)+IF(AND(Commesse!$X$9&gt;=N$13,Commesse!$X$9&lt;=N$14),Commesse!$W$9,0)-SUMIFS('Piano mese per mese'!$D$5:$D$244,'Piano mese per mese'!$E$5:$E$244,"&gt;="&amp;N$13,'Piano mese per mese'!$E$5:$E$244,"&lt;="&amp;N$14,'Piano mese per mese'!$A$5:$A$244,4)-SUMIFS('Piano mese per mese'!$F$5:$F$244,'Piano mese per mese'!$G$5:$G$244,"&gt;="&amp;N$13,'Piano mese per mese'!$G$5:$G$244,"&lt;="&amp;N$14,'Piano mese per mese'!$A$5:$A$244,4))</f>
        <v/>
      </c>
      <c r="O27" s="23">
        <f>IF(Commesse!$D$9="","",SUM(B27:N27))</f>
        <v/>
      </c>
    </row>
    <row r="28">
      <c r="A28">
        <f>IF(Commesse!$D$10="","Commessa 5 (vuota)",Commesse!$B$10)</f>
        <v/>
      </c>
      <c r="B28" s="23">
        <f>IF(Commesse!$D$10="","",SUMIFS('Piano mese per mese'!$H$5:$H$244,'Piano mese per mese'!$J$5:$J$244,"&gt;="&amp;B$13,'Piano mese per mese'!$J$5:$J$244,"&lt;="&amp;B$14,'Piano mese per mese'!$A$5:$A$244,5)+IF(AND(Commesse!$X$10&gt;=B$13,Commesse!$X$10&lt;=B$14),Commesse!$W$10,0)-SUMIFS('Piano mese per mese'!$D$5:$D$244,'Piano mese per mese'!$E$5:$E$244,"&gt;="&amp;B$13,'Piano mese per mese'!$E$5:$E$244,"&lt;="&amp;B$14,'Piano mese per mese'!$A$5:$A$244,5)-SUMIFS('Piano mese per mese'!$F$5:$F$244,'Piano mese per mese'!$G$5:$G$244,"&gt;="&amp;B$13,'Piano mese per mese'!$G$5:$G$244,"&lt;="&amp;B$14,'Piano mese per mese'!$A$5:$A$244,5))</f>
        <v/>
      </c>
      <c r="C28" s="23">
        <f>IF(Commesse!$D$10="","",SUMIFS('Piano mese per mese'!$H$5:$H$244,'Piano mese per mese'!$J$5:$J$244,"&gt;="&amp;C$13,'Piano mese per mese'!$J$5:$J$244,"&lt;="&amp;C$14,'Piano mese per mese'!$A$5:$A$244,5)+IF(AND(Commesse!$X$10&gt;=C$13,Commesse!$X$10&lt;=C$14),Commesse!$W$10,0)-SUMIFS('Piano mese per mese'!$D$5:$D$244,'Piano mese per mese'!$E$5:$E$244,"&gt;="&amp;C$13,'Piano mese per mese'!$E$5:$E$244,"&lt;="&amp;C$14,'Piano mese per mese'!$A$5:$A$244,5)-SUMIFS('Piano mese per mese'!$F$5:$F$244,'Piano mese per mese'!$G$5:$G$244,"&gt;="&amp;C$13,'Piano mese per mese'!$G$5:$G$244,"&lt;="&amp;C$14,'Piano mese per mese'!$A$5:$A$244,5))</f>
        <v/>
      </c>
      <c r="D28" s="23">
        <f>IF(Commesse!$D$10="","",SUMIFS('Piano mese per mese'!$H$5:$H$244,'Piano mese per mese'!$J$5:$J$244,"&gt;="&amp;D$13,'Piano mese per mese'!$J$5:$J$244,"&lt;="&amp;D$14,'Piano mese per mese'!$A$5:$A$244,5)+IF(AND(Commesse!$X$10&gt;=D$13,Commesse!$X$10&lt;=D$14),Commesse!$W$10,0)-SUMIFS('Piano mese per mese'!$D$5:$D$244,'Piano mese per mese'!$E$5:$E$244,"&gt;="&amp;D$13,'Piano mese per mese'!$E$5:$E$244,"&lt;="&amp;D$14,'Piano mese per mese'!$A$5:$A$244,5)-SUMIFS('Piano mese per mese'!$F$5:$F$244,'Piano mese per mese'!$G$5:$G$244,"&gt;="&amp;D$13,'Piano mese per mese'!$G$5:$G$244,"&lt;="&amp;D$14,'Piano mese per mese'!$A$5:$A$244,5))</f>
        <v/>
      </c>
      <c r="E28" s="23">
        <f>IF(Commesse!$D$10="","",SUMIFS('Piano mese per mese'!$H$5:$H$244,'Piano mese per mese'!$J$5:$J$244,"&gt;="&amp;E$13,'Piano mese per mese'!$J$5:$J$244,"&lt;="&amp;E$14,'Piano mese per mese'!$A$5:$A$244,5)+IF(AND(Commesse!$X$10&gt;=E$13,Commesse!$X$10&lt;=E$14),Commesse!$W$10,0)-SUMIFS('Piano mese per mese'!$D$5:$D$244,'Piano mese per mese'!$E$5:$E$244,"&gt;="&amp;E$13,'Piano mese per mese'!$E$5:$E$244,"&lt;="&amp;E$14,'Piano mese per mese'!$A$5:$A$244,5)-SUMIFS('Piano mese per mese'!$F$5:$F$244,'Piano mese per mese'!$G$5:$G$244,"&gt;="&amp;E$13,'Piano mese per mese'!$G$5:$G$244,"&lt;="&amp;E$14,'Piano mese per mese'!$A$5:$A$244,5))</f>
        <v/>
      </c>
      <c r="F28" s="23">
        <f>IF(Commesse!$D$10="","",SUMIFS('Piano mese per mese'!$H$5:$H$244,'Piano mese per mese'!$J$5:$J$244,"&gt;="&amp;F$13,'Piano mese per mese'!$J$5:$J$244,"&lt;="&amp;F$14,'Piano mese per mese'!$A$5:$A$244,5)+IF(AND(Commesse!$X$10&gt;=F$13,Commesse!$X$10&lt;=F$14),Commesse!$W$10,0)-SUMIFS('Piano mese per mese'!$D$5:$D$244,'Piano mese per mese'!$E$5:$E$244,"&gt;="&amp;F$13,'Piano mese per mese'!$E$5:$E$244,"&lt;="&amp;F$14,'Piano mese per mese'!$A$5:$A$244,5)-SUMIFS('Piano mese per mese'!$F$5:$F$244,'Piano mese per mese'!$G$5:$G$244,"&gt;="&amp;F$13,'Piano mese per mese'!$G$5:$G$244,"&lt;="&amp;F$14,'Piano mese per mese'!$A$5:$A$244,5))</f>
        <v/>
      </c>
      <c r="G28" s="23">
        <f>IF(Commesse!$D$10="","",SUMIFS('Piano mese per mese'!$H$5:$H$244,'Piano mese per mese'!$J$5:$J$244,"&gt;="&amp;G$13,'Piano mese per mese'!$J$5:$J$244,"&lt;="&amp;G$14,'Piano mese per mese'!$A$5:$A$244,5)+IF(AND(Commesse!$X$10&gt;=G$13,Commesse!$X$10&lt;=G$14),Commesse!$W$10,0)-SUMIFS('Piano mese per mese'!$D$5:$D$244,'Piano mese per mese'!$E$5:$E$244,"&gt;="&amp;G$13,'Piano mese per mese'!$E$5:$E$244,"&lt;="&amp;G$14,'Piano mese per mese'!$A$5:$A$244,5)-SUMIFS('Piano mese per mese'!$F$5:$F$244,'Piano mese per mese'!$G$5:$G$244,"&gt;="&amp;G$13,'Piano mese per mese'!$G$5:$G$244,"&lt;="&amp;G$14,'Piano mese per mese'!$A$5:$A$244,5))</f>
        <v/>
      </c>
      <c r="H28" s="23">
        <f>IF(Commesse!$D$10="","",SUMIFS('Piano mese per mese'!$H$5:$H$244,'Piano mese per mese'!$J$5:$J$244,"&gt;="&amp;H$13,'Piano mese per mese'!$J$5:$J$244,"&lt;="&amp;H$14,'Piano mese per mese'!$A$5:$A$244,5)+IF(AND(Commesse!$X$10&gt;=H$13,Commesse!$X$10&lt;=H$14),Commesse!$W$10,0)-SUMIFS('Piano mese per mese'!$D$5:$D$244,'Piano mese per mese'!$E$5:$E$244,"&gt;="&amp;H$13,'Piano mese per mese'!$E$5:$E$244,"&lt;="&amp;H$14,'Piano mese per mese'!$A$5:$A$244,5)-SUMIFS('Piano mese per mese'!$F$5:$F$244,'Piano mese per mese'!$G$5:$G$244,"&gt;="&amp;H$13,'Piano mese per mese'!$G$5:$G$244,"&lt;="&amp;H$14,'Piano mese per mese'!$A$5:$A$244,5))</f>
        <v/>
      </c>
      <c r="I28" s="23">
        <f>IF(Commesse!$D$10="","",SUMIFS('Piano mese per mese'!$H$5:$H$244,'Piano mese per mese'!$J$5:$J$244,"&gt;="&amp;I$13,'Piano mese per mese'!$J$5:$J$244,"&lt;="&amp;I$14,'Piano mese per mese'!$A$5:$A$244,5)+IF(AND(Commesse!$X$10&gt;=I$13,Commesse!$X$10&lt;=I$14),Commesse!$W$10,0)-SUMIFS('Piano mese per mese'!$D$5:$D$244,'Piano mese per mese'!$E$5:$E$244,"&gt;="&amp;I$13,'Piano mese per mese'!$E$5:$E$244,"&lt;="&amp;I$14,'Piano mese per mese'!$A$5:$A$244,5)-SUMIFS('Piano mese per mese'!$F$5:$F$244,'Piano mese per mese'!$G$5:$G$244,"&gt;="&amp;I$13,'Piano mese per mese'!$G$5:$G$244,"&lt;="&amp;I$14,'Piano mese per mese'!$A$5:$A$244,5))</f>
        <v/>
      </c>
      <c r="J28" s="23">
        <f>IF(Commesse!$D$10="","",SUMIFS('Piano mese per mese'!$H$5:$H$244,'Piano mese per mese'!$J$5:$J$244,"&gt;="&amp;J$13,'Piano mese per mese'!$J$5:$J$244,"&lt;="&amp;J$14,'Piano mese per mese'!$A$5:$A$244,5)+IF(AND(Commesse!$X$10&gt;=J$13,Commesse!$X$10&lt;=J$14),Commesse!$W$10,0)-SUMIFS('Piano mese per mese'!$D$5:$D$244,'Piano mese per mese'!$E$5:$E$244,"&gt;="&amp;J$13,'Piano mese per mese'!$E$5:$E$244,"&lt;="&amp;J$14,'Piano mese per mese'!$A$5:$A$244,5)-SUMIFS('Piano mese per mese'!$F$5:$F$244,'Piano mese per mese'!$G$5:$G$244,"&gt;="&amp;J$13,'Piano mese per mese'!$G$5:$G$244,"&lt;="&amp;J$14,'Piano mese per mese'!$A$5:$A$244,5))</f>
        <v/>
      </c>
      <c r="K28" s="23">
        <f>IF(Commesse!$D$10="","",SUMIFS('Piano mese per mese'!$H$5:$H$244,'Piano mese per mese'!$J$5:$J$244,"&gt;="&amp;K$13,'Piano mese per mese'!$J$5:$J$244,"&lt;="&amp;K$14,'Piano mese per mese'!$A$5:$A$244,5)+IF(AND(Commesse!$X$10&gt;=K$13,Commesse!$X$10&lt;=K$14),Commesse!$W$10,0)-SUMIFS('Piano mese per mese'!$D$5:$D$244,'Piano mese per mese'!$E$5:$E$244,"&gt;="&amp;K$13,'Piano mese per mese'!$E$5:$E$244,"&lt;="&amp;K$14,'Piano mese per mese'!$A$5:$A$244,5)-SUMIFS('Piano mese per mese'!$F$5:$F$244,'Piano mese per mese'!$G$5:$G$244,"&gt;="&amp;K$13,'Piano mese per mese'!$G$5:$G$244,"&lt;="&amp;K$14,'Piano mese per mese'!$A$5:$A$244,5))</f>
        <v/>
      </c>
      <c r="L28" s="23">
        <f>IF(Commesse!$D$10="","",SUMIFS('Piano mese per mese'!$H$5:$H$244,'Piano mese per mese'!$J$5:$J$244,"&gt;="&amp;L$13,'Piano mese per mese'!$J$5:$J$244,"&lt;="&amp;L$14,'Piano mese per mese'!$A$5:$A$244,5)+IF(AND(Commesse!$X$10&gt;=L$13,Commesse!$X$10&lt;=L$14),Commesse!$W$10,0)-SUMIFS('Piano mese per mese'!$D$5:$D$244,'Piano mese per mese'!$E$5:$E$244,"&gt;="&amp;L$13,'Piano mese per mese'!$E$5:$E$244,"&lt;="&amp;L$14,'Piano mese per mese'!$A$5:$A$244,5)-SUMIFS('Piano mese per mese'!$F$5:$F$244,'Piano mese per mese'!$G$5:$G$244,"&gt;="&amp;L$13,'Piano mese per mese'!$G$5:$G$244,"&lt;="&amp;L$14,'Piano mese per mese'!$A$5:$A$244,5))</f>
        <v/>
      </c>
      <c r="M28" s="23">
        <f>IF(Commesse!$D$10="","",SUMIFS('Piano mese per mese'!$H$5:$H$244,'Piano mese per mese'!$J$5:$J$244,"&gt;="&amp;M$13,'Piano mese per mese'!$J$5:$J$244,"&lt;="&amp;M$14,'Piano mese per mese'!$A$5:$A$244,5)+IF(AND(Commesse!$X$10&gt;=M$13,Commesse!$X$10&lt;=M$14),Commesse!$W$10,0)-SUMIFS('Piano mese per mese'!$D$5:$D$244,'Piano mese per mese'!$E$5:$E$244,"&gt;="&amp;M$13,'Piano mese per mese'!$E$5:$E$244,"&lt;="&amp;M$14,'Piano mese per mese'!$A$5:$A$244,5)-SUMIFS('Piano mese per mese'!$F$5:$F$244,'Piano mese per mese'!$G$5:$G$244,"&gt;="&amp;M$13,'Piano mese per mese'!$G$5:$G$244,"&lt;="&amp;M$14,'Piano mese per mese'!$A$5:$A$244,5))</f>
        <v/>
      </c>
      <c r="N28" s="23">
        <f>IF(Commesse!$D$10="","",SUMIFS('Piano mese per mese'!$H$5:$H$244,'Piano mese per mese'!$J$5:$J$244,"&gt;="&amp;N$13,'Piano mese per mese'!$J$5:$J$244,"&lt;="&amp;N$14,'Piano mese per mese'!$A$5:$A$244,5)+IF(AND(Commesse!$X$10&gt;=N$13,Commesse!$X$10&lt;=N$14),Commesse!$W$10,0)-SUMIFS('Piano mese per mese'!$D$5:$D$244,'Piano mese per mese'!$E$5:$E$244,"&gt;="&amp;N$13,'Piano mese per mese'!$E$5:$E$244,"&lt;="&amp;N$14,'Piano mese per mese'!$A$5:$A$244,5)-SUMIFS('Piano mese per mese'!$F$5:$F$244,'Piano mese per mese'!$G$5:$G$244,"&gt;="&amp;N$13,'Piano mese per mese'!$G$5:$G$244,"&lt;="&amp;N$14,'Piano mese per mese'!$A$5:$A$244,5))</f>
        <v/>
      </c>
      <c r="O28" s="23">
        <f>IF(Commesse!$D$10="","",SUM(B28:N28))</f>
        <v/>
      </c>
    </row>
    <row r="29">
      <c r="A29">
        <f>IF(Commesse!$D$11="","Commessa 6 (vuota)",Commesse!$B$11)</f>
        <v/>
      </c>
      <c r="B29" s="23">
        <f>IF(Commesse!$D$11="","",SUMIFS('Piano mese per mese'!$H$5:$H$244,'Piano mese per mese'!$J$5:$J$244,"&gt;="&amp;B$13,'Piano mese per mese'!$J$5:$J$244,"&lt;="&amp;B$14,'Piano mese per mese'!$A$5:$A$244,6)+IF(AND(Commesse!$X$11&gt;=B$13,Commesse!$X$11&lt;=B$14),Commesse!$W$11,0)-SUMIFS('Piano mese per mese'!$D$5:$D$244,'Piano mese per mese'!$E$5:$E$244,"&gt;="&amp;B$13,'Piano mese per mese'!$E$5:$E$244,"&lt;="&amp;B$14,'Piano mese per mese'!$A$5:$A$244,6)-SUMIFS('Piano mese per mese'!$F$5:$F$244,'Piano mese per mese'!$G$5:$G$244,"&gt;="&amp;B$13,'Piano mese per mese'!$G$5:$G$244,"&lt;="&amp;B$14,'Piano mese per mese'!$A$5:$A$244,6))</f>
        <v/>
      </c>
      <c r="C29" s="23">
        <f>IF(Commesse!$D$11="","",SUMIFS('Piano mese per mese'!$H$5:$H$244,'Piano mese per mese'!$J$5:$J$244,"&gt;="&amp;C$13,'Piano mese per mese'!$J$5:$J$244,"&lt;="&amp;C$14,'Piano mese per mese'!$A$5:$A$244,6)+IF(AND(Commesse!$X$11&gt;=C$13,Commesse!$X$11&lt;=C$14),Commesse!$W$11,0)-SUMIFS('Piano mese per mese'!$D$5:$D$244,'Piano mese per mese'!$E$5:$E$244,"&gt;="&amp;C$13,'Piano mese per mese'!$E$5:$E$244,"&lt;="&amp;C$14,'Piano mese per mese'!$A$5:$A$244,6)-SUMIFS('Piano mese per mese'!$F$5:$F$244,'Piano mese per mese'!$G$5:$G$244,"&gt;="&amp;C$13,'Piano mese per mese'!$G$5:$G$244,"&lt;="&amp;C$14,'Piano mese per mese'!$A$5:$A$244,6))</f>
        <v/>
      </c>
      <c r="D29" s="23">
        <f>IF(Commesse!$D$11="","",SUMIFS('Piano mese per mese'!$H$5:$H$244,'Piano mese per mese'!$J$5:$J$244,"&gt;="&amp;D$13,'Piano mese per mese'!$J$5:$J$244,"&lt;="&amp;D$14,'Piano mese per mese'!$A$5:$A$244,6)+IF(AND(Commesse!$X$11&gt;=D$13,Commesse!$X$11&lt;=D$14),Commesse!$W$11,0)-SUMIFS('Piano mese per mese'!$D$5:$D$244,'Piano mese per mese'!$E$5:$E$244,"&gt;="&amp;D$13,'Piano mese per mese'!$E$5:$E$244,"&lt;="&amp;D$14,'Piano mese per mese'!$A$5:$A$244,6)-SUMIFS('Piano mese per mese'!$F$5:$F$244,'Piano mese per mese'!$G$5:$G$244,"&gt;="&amp;D$13,'Piano mese per mese'!$G$5:$G$244,"&lt;="&amp;D$14,'Piano mese per mese'!$A$5:$A$244,6))</f>
        <v/>
      </c>
      <c r="E29" s="23">
        <f>IF(Commesse!$D$11="","",SUMIFS('Piano mese per mese'!$H$5:$H$244,'Piano mese per mese'!$J$5:$J$244,"&gt;="&amp;E$13,'Piano mese per mese'!$J$5:$J$244,"&lt;="&amp;E$14,'Piano mese per mese'!$A$5:$A$244,6)+IF(AND(Commesse!$X$11&gt;=E$13,Commesse!$X$11&lt;=E$14),Commesse!$W$11,0)-SUMIFS('Piano mese per mese'!$D$5:$D$244,'Piano mese per mese'!$E$5:$E$244,"&gt;="&amp;E$13,'Piano mese per mese'!$E$5:$E$244,"&lt;="&amp;E$14,'Piano mese per mese'!$A$5:$A$244,6)-SUMIFS('Piano mese per mese'!$F$5:$F$244,'Piano mese per mese'!$G$5:$G$244,"&gt;="&amp;E$13,'Piano mese per mese'!$G$5:$G$244,"&lt;="&amp;E$14,'Piano mese per mese'!$A$5:$A$244,6))</f>
        <v/>
      </c>
      <c r="F29" s="23">
        <f>IF(Commesse!$D$11="","",SUMIFS('Piano mese per mese'!$H$5:$H$244,'Piano mese per mese'!$J$5:$J$244,"&gt;="&amp;F$13,'Piano mese per mese'!$J$5:$J$244,"&lt;="&amp;F$14,'Piano mese per mese'!$A$5:$A$244,6)+IF(AND(Commesse!$X$11&gt;=F$13,Commesse!$X$11&lt;=F$14),Commesse!$W$11,0)-SUMIFS('Piano mese per mese'!$D$5:$D$244,'Piano mese per mese'!$E$5:$E$244,"&gt;="&amp;F$13,'Piano mese per mese'!$E$5:$E$244,"&lt;="&amp;F$14,'Piano mese per mese'!$A$5:$A$244,6)-SUMIFS('Piano mese per mese'!$F$5:$F$244,'Piano mese per mese'!$G$5:$G$244,"&gt;="&amp;F$13,'Piano mese per mese'!$G$5:$G$244,"&lt;="&amp;F$14,'Piano mese per mese'!$A$5:$A$244,6))</f>
        <v/>
      </c>
      <c r="G29" s="23">
        <f>IF(Commesse!$D$11="","",SUMIFS('Piano mese per mese'!$H$5:$H$244,'Piano mese per mese'!$J$5:$J$244,"&gt;="&amp;G$13,'Piano mese per mese'!$J$5:$J$244,"&lt;="&amp;G$14,'Piano mese per mese'!$A$5:$A$244,6)+IF(AND(Commesse!$X$11&gt;=G$13,Commesse!$X$11&lt;=G$14),Commesse!$W$11,0)-SUMIFS('Piano mese per mese'!$D$5:$D$244,'Piano mese per mese'!$E$5:$E$244,"&gt;="&amp;G$13,'Piano mese per mese'!$E$5:$E$244,"&lt;="&amp;G$14,'Piano mese per mese'!$A$5:$A$244,6)-SUMIFS('Piano mese per mese'!$F$5:$F$244,'Piano mese per mese'!$G$5:$G$244,"&gt;="&amp;G$13,'Piano mese per mese'!$G$5:$G$244,"&lt;="&amp;G$14,'Piano mese per mese'!$A$5:$A$244,6))</f>
        <v/>
      </c>
      <c r="H29" s="23">
        <f>IF(Commesse!$D$11="","",SUMIFS('Piano mese per mese'!$H$5:$H$244,'Piano mese per mese'!$J$5:$J$244,"&gt;="&amp;H$13,'Piano mese per mese'!$J$5:$J$244,"&lt;="&amp;H$14,'Piano mese per mese'!$A$5:$A$244,6)+IF(AND(Commesse!$X$11&gt;=H$13,Commesse!$X$11&lt;=H$14),Commesse!$W$11,0)-SUMIFS('Piano mese per mese'!$D$5:$D$244,'Piano mese per mese'!$E$5:$E$244,"&gt;="&amp;H$13,'Piano mese per mese'!$E$5:$E$244,"&lt;="&amp;H$14,'Piano mese per mese'!$A$5:$A$244,6)-SUMIFS('Piano mese per mese'!$F$5:$F$244,'Piano mese per mese'!$G$5:$G$244,"&gt;="&amp;H$13,'Piano mese per mese'!$G$5:$G$244,"&lt;="&amp;H$14,'Piano mese per mese'!$A$5:$A$244,6))</f>
        <v/>
      </c>
      <c r="I29" s="23">
        <f>IF(Commesse!$D$11="","",SUMIFS('Piano mese per mese'!$H$5:$H$244,'Piano mese per mese'!$J$5:$J$244,"&gt;="&amp;I$13,'Piano mese per mese'!$J$5:$J$244,"&lt;="&amp;I$14,'Piano mese per mese'!$A$5:$A$244,6)+IF(AND(Commesse!$X$11&gt;=I$13,Commesse!$X$11&lt;=I$14),Commesse!$W$11,0)-SUMIFS('Piano mese per mese'!$D$5:$D$244,'Piano mese per mese'!$E$5:$E$244,"&gt;="&amp;I$13,'Piano mese per mese'!$E$5:$E$244,"&lt;="&amp;I$14,'Piano mese per mese'!$A$5:$A$244,6)-SUMIFS('Piano mese per mese'!$F$5:$F$244,'Piano mese per mese'!$G$5:$G$244,"&gt;="&amp;I$13,'Piano mese per mese'!$G$5:$G$244,"&lt;="&amp;I$14,'Piano mese per mese'!$A$5:$A$244,6))</f>
        <v/>
      </c>
      <c r="J29" s="23">
        <f>IF(Commesse!$D$11="","",SUMIFS('Piano mese per mese'!$H$5:$H$244,'Piano mese per mese'!$J$5:$J$244,"&gt;="&amp;J$13,'Piano mese per mese'!$J$5:$J$244,"&lt;="&amp;J$14,'Piano mese per mese'!$A$5:$A$244,6)+IF(AND(Commesse!$X$11&gt;=J$13,Commesse!$X$11&lt;=J$14),Commesse!$W$11,0)-SUMIFS('Piano mese per mese'!$D$5:$D$244,'Piano mese per mese'!$E$5:$E$244,"&gt;="&amp;J$13,'Piano mese per mese'!$E$5:$E$244,"&lt;="&amp;J$14,'Piano mese per mese'!$A$5:$A$244,6)-SUMIFS('Piano mese per mese'!$F$5:$F$244,'Piano mese per mese'!$G$5:$G$244,"&gt;="&amp;J$13,'Piano mese per mese'!$G$5:$G$244,"&lt;="&amp;J$14,'Piano mese per mese'!$A$5:$A$244,6))</f>
        <v/>
      </c>
      <c r="K29" s="23">
        <f>IF(Commesse!$D$11="","",SUMIFS('Piano mese per mese'!$H$5:$H$244,'Piano mese per mese'!$J$5:$J$244,"&gt;="&amp;K$13,'Piano mese per mese'!$J$5:$J$244,"&lt;="&amp;K$14,'Piano mese per mese'!$A$5:$A$244,6)+IF(AND(Commesse!$X$11&gt;=K$13,Commesse!$X$11&lt;=K$14),Commesse!$W$11,0)-SUMIFS('Piano mese per mese'!$D$5:$D$244,'Piano mese per mese'!$E$5:$E$244,"&gt;="&amp;K$13,'Piano mese per mese'!$E$5:$E$244,"&lt;="&amp;K$14,'Piano mese per mese'!$A$5:$A$244,6)-SUMIFS('Piano mese per mese'!$F$5:$F$244,'Piano mese per mese'!$G$5:$G$244,"&gt;="&amp;K$13,'Piano mese per mese'!$G$5:$G$244,"&lt;="&amp;K$14,'Piano mese per mese'!$A$5:$A$244,6))</f>
        <v/>
      </c>
      <c r="L29" s="23">
        <f>IF(Commesse!$D$11="","",SUMIFS('Piano mese per mese'!$H$5:$H$244,'Piano mese per mese'!$J$5:$J$244,"&gt;="&amp;L$13,'Piano mese per mese'!$J$5:$J$244,"&lt;="&amp;L$14,'Piano mese per mese'!$A$5:$A$244,6)+IF(AND(Commesse!$X$11&gt;=L$13,Commesse!$X$11&lt;=L$14),Commesse!$W$11,0)-SUMIFS('Piano mese per mese'!$D$5:$D$244,'Piano mese per mese'!$E$5:$E$244,"&gt;="&amp;L$13,'Piano mese per mese'!$E$5:$E$244,"&lt;="&amp;L$14,'Piano mese per mese'!$A$5:$A$244,6)-SUMIFS('Piano mese per mese'!$F$5:$F$244,'Piano mese per mese'!$G$5:$G$244,"&gt;="&amp;L$13,'Piano mese per mese'!$G$5:$G$244,"&lt;="&amp;L$14,'Piano mese per mese'!$A$5:$A$244,6))</f>
        <v/>
      </c>
      <c r="M29" s="23">
        <f>IF(Commesse!$D$11="","",SUMIFS('Piano mese per mese'!$H$5:$H$244,'Piano mese per mese'!$J$5:$J$244,"&gt;="&amp;M$13,'Piano mese per mese'!$J$5:$J$244,"&lt;="&amp;M$14,'Piano mese per mese'!$A$5:$A$244,6)+IF(AND(Commesse!$X$11&gt;=M$13,Commesse!$X$11&lt;=M$14),Commesse!$W$11,0)-SUMIFS('Piano mese per mese'!$D$5:$D$244,'Piano mese per mese'!$E$5:$E$244,"&gt;="&amp;M$13,'Piano mese per mese'!$E$5:$E$244,"&lt;="&amp;M$14,'Piano mese per mese'!$A$5:$A$244,6)-SUMIFS('Piano mese per mese'!$F$5:$F$244,'Piano mese per mese'!$G$5:$G$244,"&gt;="&amp;M$13,'Piano mese per mese'!$G$5:$G$244,"&lt;="&amp;M$14,'Piano mese per mese'!$A$5:$A$244,6))</f>
        <v/>
      </c>
      <c r="N29" s="23">
        <f>IF(Commesse!$D$11="","",SUMIFS('Piano mese per mese'!$H$5:$H$244,'Piano mese per mese'!$J$5:$J$244,"&gt;="&amp;N$13,'Piano mese per mese'!$J$5:$J$244,"&lt;="&amp;N$14,'Piano mese per mese'!$A$5:$A$244,6)+IF(AND(Commesse!$X$11&gt;=N$13,Commesse!$X$11&lt;=N$14),Commesse!$W$11,0)-SUMIFS('Piano mese per mese'!$D$5:$D$244,'Piano mese per mese'!$E$5:$E$244,"&gt;="&amp;N$13,'Piano mese per mese'!$E$5:$E$244,"&lt;="&amp;N$14,'Piano mese per mese'!$A$5:$A$244,6)-SUMIFS('Piano mese per mese'!$F$5:$F$244,'Piano mese per mese'!$G$5:$G$244,"&gt;="&amp;N$13,'Piano mese per mese'!$G$5:$G$244,"&lt;="&amp;N$14,'Piano mese per mese'!$A$5:$A$244,6))</f>
        <v/>
      </c>
      <c r="O29" s="23">
        <f>IF(Commesse!$D$11="","",SUM(B29:N29))</f>
        <v/>
      </c>
    </row>
    <row r="30">
      <c r="A30">
        <f>IF(Commesse!$D$12="","Commessa 7 (vuota)",Commesse!$B$12)</f>
        <v/>
      </c>
      <c r="B30" s="23">
        <f>IF(Commesse!$D$12="","",SUMIFS('Piano mese per mese'!$H$5:$H$244,'Piano mese per mese'!$J$5:$J$244,"&gt;="&amp;B$13,'Piano mese per mese'!$J$5:$J$244,"&lt;="&amp;B$14,'Piano mese per mese'!$A$5:$A$244,7)+IF(AND(Commesse!$X$12&gt;=B$13,Commesse!$X$12&lt;=B$14),Commesse!$W$12,0)-SUMIFS('Piano mese per mese'!$D$5:$D$244,'Piano mese per mese'!$E$5:$E$244,"&gt;="&amp;B$13,'Piano mese per mese'!$E$5:$E$244,"&lt;="&amp;B$14,'Piano mese per mese'!$A$5:$A$244,7)-SUMIFS('Piano mese per mese'!$F$5:$F$244,'Piano mese per mese'!$G$5:$G$244,"&gt;="&amp;B$13,'Piano mese per mese'!$G$5:$G$244,"&lt;="&amp;B$14,'Piano mese per mese'!$A$5:$A$244,7))</f>
        <v/>
      </c>
      <c r="C30" s="23">
        <f>IF(Commesse!$D$12="","",SUMIFS('Piano mese per mese'!$H$5:$H$244,'Piano mese per mese'!$J$5:$J$244,"&gt;="&amp;C$13,'Piano mese per mese'!$J$5:$J$244,"&lt;="&amp;C$14,'Piano mese per mese'!$A$5:$A$244,7)+IF(AND(Commesse!$X$12&gt;=C$13,Commesse!$X$12&lt;=C$14),Commesse!$W$12,0)-SUMIFS('Piano mese per mese'!$D$5:$D$244,'Piano mese per mese'!$E$5:$E$244,"&gt;="&amp;C$13,'Piano mese per mese'!$E$5:$E$244,"&lt;="&amp;C$14,'Piano mese per mese'!$A$5:$A$244,7)-SUMIFS('Piano mese per mese'!$F$5:$F$244,'Piano mese per mese'!$G$5:$G$244,"&gt;="&amp;C$13,'Piano mese per mese'!$G$5:$G$244,"&lt;="&amp;C$14,'Piano mese per mese'!$A$5:$A$244,7))</f>
        <v/>
      </c>
      <c r="D30" s="23">
        <f>IF(Commesse!$D$12="","",SUMIFS('Piano mese per mese'!$H$5:$H$244,'Piano mese per mese'!$J$5:$J$244,"&gt;="&amp;D$13,'Piano mese per mese'!$J$5:$J$244,"&lt;="&amp;D$14,'Piano mese per mese'!$A$5:$A$244,7)+IF(AND(Commesse!$X$12&gt;=D$13,Commesse!$X$12&lt;=D$14),Commesse!$W$12,0)-SUMIFS('Piano mese per mese'!$D$5:$D$244,'Piano mese per mese'!$E$5:$E$244,"&gt;="&amp;D$13,'Piano mese per mese'!$E$5:$E$244,"&lt;="&amp;D$14,'Piano mese per mese'!$A$5:$A$244,7)-SUMIFS('Piano mese per mese'!$F$5:$F$244,'Piano mese per mese'!$G$5:$G$244,"&gt;="&amp;D$13,'Piano mese per mese'!$G$5:$G$244,"&lt;="&amp;D$14,'Piano mese per mese'!$A$5:$A$244,7))</f>
        <v/>
      </c>
      <c r="E30" s="23">
        <f>IF(Commesse!$D$12="","",SUMIFS('Piano mese per mese'!$H$5:$H$244,'Piano mese per mese'!$J$5:$J$244,"&gt;="&amp;E$13,'Piano mese per mese'!$J$5:$J$244,"&lt;="&amp;E$14,'Piano mese per mese'!$A$5:$A$244,7)+IF(AND(Commesse!$X$12&gt;=E$13,Commesse!$X$12&lt;=E$14),Commesse!$W$12,0)-SUMIFS('Piano mese per mese'!$D$5:$D$244,'Piano mese per mese'!$E$5:$E$244,"&gt;="&amp;E$13,'Piano mese per mese'!$E$5:$E$244,"&lt;="&amp;E$14,'Piano mese per mese'!$A$5:$A$244,7)-SUMIFS('Piano mese per mese'!$F$5:$F$244,'Piano mese per mese'!$G$5:$G$244,"&gt;="&amp;E$13,'Piano mese per mese'!$G$5:$G$244,"&lt;="&amp;E$14,'Piano mese per mese'!$A$5:$A$244,7))</f>
        <v/>
      </c>
      <c r="F30" s="23">
        <f>IF(Commesse!$D$12="","",SUMIFS('Piano mese per mese'!$H$5:$H$244,'Piano mese per mese'!$J$5:$J$244,"&gt;="&amp;F$13,'Piano mese per mese'!$J$5:$J$244,"&lt;="&amp;F$14,'Piano mese per mese'!$A$5:$A$244,7)+IF(AND(Commesse!$X$12&gt;=F$13,Commesse!$X$12&lt;=F$14),Commesse!$W$12,0)-SUMIFS('Piano mese per mese'!$D$5:$D$244,'Piano mese per mese'!$E$5:$E$244,"&gt;="&amp;F$13,'Piano mese per mese'!$E$5:$E$244,"&lt;="&amp;F$14,'Piano mese per mese'!$A$5:$A$244,7)-SUMIFS('Piano mese per mese'!$F$5:$F$244,'Piano mese per mese'!$G$5:$G$244,"&gt;="&amp;F$13,'Piano mese per mese'!$G$5:$G$244,"&lt;="&amp;F$14,'Piano mese per mese'!$A$5:$A$244,7))</f>
        <v/>
      </c>
      <c r="G30" s="23">
        <f>IF(Commesse!$D$12="","",SUMIFS('Piano mese per mese'!$H$5:$H$244,'Piano mese per mese'!$J$5:$J$244,"&gt;="&amp;G$13,'Piano mese per mese'!$J$5:$J$244,"&lt;="&amp;G$14,'Piano mese per mese'!$A$5:$A$244,7)+IF(AND(Commesse!$X$12&gt;=G$13,Commesse!$X$12&lt;=G$14),Commesse!$W$12,0)-SUMIFS('Piano mese per mese'!$D$5:$D$244,'Piano mese per mese'!$E$5:$E$244,"&gt;="&amp;G$13,'Piano mese per mese'!$E$5:$E$244,"&lt;="&amp;G$14,'Piano mese per mese'!$A$5:$A$244,7)-SUMIFS('Piano mese per mese'!$F$5:$F$244,'Piano mese per mese'!$G$5:$G$244,"&gt;="&amp;G$13,'Piano mese per mese'!$G$5:$G$244,"&lt;="&amp;G$14,'Piano mese per mese'!$A$5:$A$244,7))</f>
        <v/>
      </c>
      <c r="H30" s="23">
        <f>IF(Commesse!$D$12="","",SUMIFS('Piano mese per mese'!$H$5:$H$244,'Piano mese per mese'!$J$5:$J$244,"&gt;="&amp;H$13,'Piano mese per mese'!$J$5:$J$244,"&lt;="&amp;H$14,'Piano mese per mese'!$A$5:$A$244,7)+IF(AND(Commesse!$X$12&gt;=H$13,Commesse!$X$12&lt;=H$14),Commesse!$W$12,0)-SUMIFS('Piano mese per mese'!$D$5:$D$244,'Piano mese per mese'!$E$5:$E$244,"&gt;="&amp;H$13,'Piano mese per mese'!$E$5:$E$244,"&lt;="&amp;H$14,'Piano mese per mese'!$A$5:$A$244,7)-SUMIFS('Piano mese per mese'!$F$5:$F$244,'Piano mese per mese'!$G$5:$G$244,"&gt;="&amp;H$13,'Piano mese per mese'!$G$5:$G$244,"&lt;="&amp;H$14,'Piano mese per mese'!$A$5:$A$244,7))</f>
        <v/>
      </c>
      <c r="I30" s="23">
        <f>IF(Commesse!$D$12="","",SUMIFS('Piano mese per mese'!$H$5:$H$244,'Piano mese per mese'!$J$5:$J$244,"&gt;="&amp;I$13,'Piano mese per mese'!$J$5:$J$244,"&lt;="&amp;I$14,'Piano mese per mese'!$A$5:$A$244,7)+IF(AND(Commesse!$X$12&gt;=I$13,Commesse!$X$12&lt;=I$14),Commesse!$W$12,0)-SUMIFS('Piano mese per mese'!$D$5:$D$244,'Piano mese per mese'!$E$5:$E$244,"&gt;="&amp;I$13,'Piano mese per mese'!$E$5:$E$244,"&lt;="&amp;I$14,'Piano mese per mese'!$A$5:$A$244,7)-SUMIFS('Piano mese per mese'!$F$5:$F$244,'Piano mese per mese'!$G$5:$G$244,"&gt;="&amp;I$13,'Piano mese per mese'!$G$5:$G$244,"&lt;="&amp;I$14,'Piano mese per mese'!$A$5:$A$244,7))</f>
        <v/>
      </c>
      <c r="J30" s="23">
        <f>IF(Commesse!$D$12="","",SUMIFS('Piano mese per mese'!$H$5:$H$244,'Piano mese per mese'!$J$5:$J$244,"&gt;="&amp;J$13,'Piano mese per mese'!$J$5:$J$244,"&lt;="&amp;J$14,'Piano mese per mese'!$A$5:$A$244,7)+IF(AND(Commesse!$X$12&gt;=J$13,Commesse!$X$12&lt;=J$14),Commesse!$W$12,0)-SUMIFS('Piano mese per mese'!$D$5:$D$244,'Piano mese per mese'!$E$5:$E$244,"&gt;="&amp;J$13,'Piano mese per mese'!$E$5:$E$244,"&lt;="&amp;J$14,'Piano mese per mese'!$A$5:$A$244,7)-SUMIFS('Piano mese per mese'!$F$5:$F$244,'Piano mese per mese'!$G$5:$G$244,"&gt;="&amp;J$13,'Piano mese per mese'!$G$5:$G$244,"&lt;="&amp;J$14,'Piano mese per mese'!$A$5:$A$244,7))</f>
        <v/>
      </c>
      <c r="K30" s="23">
        <f>IF(Commesse!$D$12="","",SUMIFS('Piano mese per mese'!$H$5:$H$244,'Piano mese per mese'!$J$5:$J$244,"&gt;="&amp;K$13,'Piano mese per mese'!$J$5:$J$244,"&lt;="&amp;K$14,'Piano mese per mese'!$A$5:$A$244,7)+IF(AND(Commesse!$X$12&gt;=K$13,Commesse!$X$12&lt;=K$14),Commesse!$W$12,0)-SUMIFS('Piano mese per mese'!$D$5:$D$244,'Piano mese per mese'!$E$5:$E$244,"&gt;="&amp;K$13,'Piano mese per mese'!$E$5:$E$244,"&lt;="&amp;K$14,'Piano mese per mese'!$A$5:$A$244,7)-SUMIFS('Piano mese per mese'!$F$5:$F$244,'Piano mese per mese'!$G$5:$G$244,"&gt;="&amp;K$13,'Piano mese per mese'!$G$5:$G$244,"&lt;="&amp;K$14,'Piano mese per mese'!$A$5:$A$244,7))</f>
        <v/>
      </c>
      <c r="L30" s="23">
        <f>IF(Commesse!$D$12="","",SUMIFS('Piano mese per mese'!$H$5:$H$244,'Piano mese per mese'!$J$5:$J$244,"&gt;="&amp;L$13,'Piano mese per mese'!$J$5:$J$244,"&lt;="&amp;L$14,'Piano mese per mese'!$A$5:$A$244,7)+IF(AND(Commesse!$X$12&gt;=L$13,Commesse!$X$12&lt;=L$14),Commesse!$W$12,0)-SUMIFS('Piano mese per mese'!$D$5:$D$244,'Piano mese per mese'!$E$5:$E$244,"&gt;="&amp;L$13,'Piano mese per mese'!$E$5:$E$244,"&lt;="&amp;L$14,'Piano mese per mese'!$A$5:$A$244,7)-SUMIFS('Piano mese per mese'!$F$5:$F$244,'Piano mese per mese'!$G$5:$G$244,"&gt;="&amp;L$13,'Piano mese per mese'!$G$5:$G$244,"&lt;="&amp;L$14,'Piano mese per mese'!$A$5:$A$244,7))</f>
        <v/>
      </c>
      <c r="M30" s="23">
        <f>IF(Commesse!$D$12="","",SUMIFS('Piano mese per mese'!$H$5:$H$244,'Piano mese per mese'!$J$5:$J$244,"&gt;="&amp;M$13,'Piano mese per mese'!$J$5:$J$244,"&lt;="&amp;M$14,'Piano mese per mese'!$A$5:$A$244,7)+IF(AND(Commesse!$X$12&gt;=M$13,Commesse!$X$12&lt;=M$14),Commesse!$W$12,0)-SUMIFS('Piano mese per mese'!$D$5:$D$244,'Piano mese per mese'!$E$5:$E$244,"&gt;="&amp;M$13,'Piano mese per mese'!$E$5:$E$244,"&lt;="&amp;M$14,'Piano mese per mese'!$A$5:$A$244,7)-SUMIFS('Piano mese per mese'!$F$5:$F$244,'Piano mese per mese'!$G$5:$G$244,"&gt;="&amp;M$13,'Piano mese per mese'!$G$5:$G$244,"&lt;="&amp;M$14,'Piano mese per mese'!$A$5:$A$244,7))</f>
        <v/>
      </c>
      <c r="N30" s="23">
        <f>IF(Commesse!$D$12="","",SUMIFS('Piano mese per mese'!$H$5:$H$244,'Piano mese per mese'!$J$5:$J$244,"&gt;="&amp;N$13,'Piano mese per mese'!$J$5:$J$244,"&lt;="&amp;N$14,'Piano mese per mese'!$A$5:$A$244,7)+IF(AND(Commesse!$X$12&gt;=N$13,Commesse!$X$12&lt;=N$14),Commesse!$W$12,0)-SUMIFS('Piano mese per mese'!$D$5:$D$244,'Piano mese per mese'!$E$5:$E$244,"&gt;="&amp;N$13,'Piano mese per mese'!$E$5:$E$244,"&lt;="&amp;N$14,'Piano mese per mese'!$A$5:$A$244,7)-SUMIFS('Piano mese per mese'!$F$5:$F$244,'Piano mese per mese'!$G$5:$G$244,"&gt;="&amp;N$13,'Piano mese per mese'!$G$5:$G$244,"&lt;="&amp;N$14,'Piano mese per mese'!$A$5:$A$244,7))</f>
        <v/>
      </c>
      <c r="O30" s="23">
        <f>IF(Commesse!$D$12="","",SUM(B30:N30))</f>
        <v/>
      </c>
    </row>
    <row r="31">
      <c r="A31">
        <f>IF(Commesse!$D$13="","Commessa 8 (vuota)",Commesse!$B$13)</f>
        <v/>
      </c>
      <c r="B31" s="23">
        <f>IF(Commesse!$D$13="","",SUMIFS('Piano mese per mese'!$H$5:$H$244,'Piano mese per mese'!$J$5:$J$244,"&gt;="&amp;B$13,'Piano mese per mese'!$J$5:$J$244,"&lt;="&amp;B$14,'Piano mese per mese'!$A$5:$A$244,8)+IF(AND(Commesse!$X$13&gt;=B$13,Commesse!$X$13&lt;=B$14),Commesse!$W$13,0)-SUMIFS('Piano mese per mese'!$D$5:$D$244,'Piano mese per mese'!$E$5:$E$244,"&gt;="&amp;B$13,'Piano mese per mese'!$E$5:$E$244,"&lt;="&amp;B$14,'Piano mese per mese'!$A$5:$A$244,8)-SUMIFS('Piano mese per mese'!$F$5:$F$244,'Piano mese per mese'!$G$5:$G$244,"&gt;="&amp;B$13,'Piano mese per mese'!$G$5:$G$244,"&lt;="&amp;B$14,'Piano mese per mese'!$A$5:$A$244,8))</f>
        <v/>
      </c>
      <c r="C31" s="23">
        <f>IF(Commesse!$D$13="","",SUMIFS('Piano mese per mese'!$H$5:$H$244,'Piano mese per mese'!$J$5:$J$244,"&gt;="&amp;C$13,'Piano mese per mese'!$J$5:$J$244,"&lt;="&amp;C$14,'Piano mese per mese'!$A$5:$A$244,8)+IF(AND(Commesse!$X$13&gt;=C$13,Commesse!$X$13&lt;=C$14),Commesse!$W$13,0)-SUMIFS('Piano mese per mese'!$D$5:$D$244,'Piano mese per mese'!$E$5:$E$244,"&gt;="&amp;C$13,'Piano mese per mese'!$E$5:$E$244,"&lt;="&amp;C$14,'Piano mese per mese'!$A$5:$A$244,8)-SUMIFS('Piano mese per mese'!$F$5:$F$244,'Piano mese per mese'!$G$5:$G$244,"&gt;="&amp;C$13,'Piano mese per mese'!$G$5:$G$244,"&lt;="&amp;C$14,'Piano mese per mese'!$A$5:$A$244,8))</f>
        <v/>
      </c>
      <c r="D31" s="23">
        <f>IF(Commesse!$D$13="","",SUMIFS('Piano mese per mese'!$H$5:$H$244,'Piano mese per mese'!$J$5:$J$244,"&gt;="&amp;D$13,'Piano mese per mese'!$J$5:$J$244,"&lt;="&amp;D$14,'Piano mese per mese'!$A$5:$A$244,8)+IF(AND(Commesse!$X$13&gt;=D$13,Commesse!$X$13&lt;=D$14),Commesse!$W$13,0)-SUMIFS('Piano mese per mese'!$D$5:$D$244,'Piano mese per mese'!$E$5:$E$244,"&gt;="&amp;D$13,'Piano mese per mese'!$E$5:$E$244,"&lt;="&amp;D$14,'Piano mese per mese'!$A$5:$A$244,8)-SUMIFS('Piano mese per mese'!$F$5:$F$244,'Piano mese per mese'!$G$5:$G$244,"&gt;="&amp;D$13,'Piano mese per mese'!$G$5:$G$244,"&lt;="&amp;D$14,'Piano mese per mese'!$A$5:$A$244,8))</f>
        <v/>
      </c>
      <c r="E31" s="23">
        <f>IF(Commesse!$D$13="","",SUMIFS('Piano mese per mese'!$H$5:$H$244,'Piano mese per mese'!$J$5:$J$244,"&gt;="&amp;E$13,'Piano mese per mese'!$J$5:$J$244,"&lt;="&amp;E$14,'Piano mese per mese'!$A$5:$A$244,8)+IF(AND(Commesse!$X$13&gt;=E$13,Commesse!$X$13&lt;=E$14),Commesse!$W$13,0)-SUMIFS('Piano mese per mese'!$D$5:$D$244,'Piano mese per mese'!$E$5:$E$244,"&gt;="&amp;E$13,'Piano mese per mese'!$E$5:$E$244,"&lt;="&amp;E$14,'Piano mese per mese'!$A$5:$A$244,8)-SUMIFS('Piano mese per mese'!$F$5:$F$244,'Piano mese per mese'!$G$5:$G$244,"&gt;="&amp;E$13,'Piano mese per mese'!$G$5:$G$244,"&lt;="&amp;E$14,'Piano mese per mese'!$A$5:$A$244,8))</f>
        <v/>
      </c>
      <c r="F31" s="23">
        <f>IF(Commesse!$D$13="","",SUMIFS('Piano mese per mese'!$H$5:$H$244,'Piano mese per mese'!$J$5:$J$244,"&gt;="&amp;F$13,'Piano mese per mese'!$J$5:$J$244,"&lt;="&amp;F$14,'Piano mese per mese'!$A$5:$A$244,8)+IF(AND(Commesse!$X$13&gt;=F$13,Commesse!$X$13&lt;=F$14),Commesse!$W$13,0)-SUMIFS('Piano mese per mese'!$D$5:$D$244,'Piano mese per mese'!$E$5:$E$244,"&gt;="&amp;F$13,'Piano mese per mese'!$E$5:$E$244,"&lt;="&amp;F$14,'Piano mese per mese'!$A$5:$A$244,8)-SUMIFS('Piano mese per mese'!$F$5:$F$244,'Piano mese per mese'!$G$5:$G$244,"&gt;="&amp;F$13,'Piano mese per mese'!$G$5:$G$244,"&lt;="&amp;F$14,'Piano mese per mese'!$A$5:$A$244,8))</f>
        <v/>
      </c>
      <c r="G31" s="23">
        <f>IF(Commesse!$D$13="","",SUMIFS('Piano mese per mese'!$H$5:$H$244,'Piano mese per mese'!$J$5:$J$244,"&gt;="&amp;G$13,'Piano mese per mese'!$J$5:$J$244,"&lt;="&amp;G$14,'Piano mese per mese'!$A$5:$A$244,8)+IF(AND(Commesse!$X$13&gt;=G$13,Commesse!$X$13&lt;=G$14),Commesse!$W$13,0)-SUMIFS('Piano mese per mese'!$D$5:$D$244,'Piano mese per mese'!$E$5:$E$244,"&gt;="&amp;G$13,'Piano mese per mese'!$E$5:$E$244,"&lt;="&amp;G$14,'Piano mese per mese'!$A$5:$A$244,8)-SUMIFS('Piano mese per mese'!$F$5:$F$244,'Piano mese per mese'!$G$5:$G$244,"&gt;="&amp;G$13,'Piano mese per mese'!$G$5:$G$244,"&lt;="&amp;G$14,'Piano mese per mese'!$A$5:$A$244,8))</f>
        <v/>
      </c>
      <c r="H31" s="23">
        <f>IF(Commesse!$D$13="","",SUMIFS('Piano mese per mese'!$H$5:$H$244,'Piano mese per mese'!$J$5:$J$244,"&gt;="&amp;H$13,'Piano mese per mese'!$J$5:$J$244,"&lt;="&amp;H$14,'Piano mese per mese'!$A$5:$A$244,8)+IF(AND(Commesse!$X$13&gt;=H$13,Commesse!$X$13&lt;=H$14),Commesse!$W$13,0)-SUMIFS('Piano mese per mese'!$D$5:$D$244,'Piano mese per mese'!$E$5:$E$244,"&gt;="&amp;H$13,'Piano mese per mese'!$E$5:$E$244,"&lt;="&amp;H$14,'Piano mese per mese'!$A$5:$A$244,8)-SUMIFS('Piano mese per mese'!$F$5:$F$244,'Piano mese per mese'!$G$5:$G$244,"&gt;="&amp;H$13,'Piano mese per mese'!$G$5:$G$244,"&lt;="&amp;H$14,'Piano mese per mese'!$A$5:$A$244,8))</f>
        <v/>
      </c>
      <c r="I31" s="23">
        <f>IF(Commesse!$D$13="","",SUMIFS('Piano mese per mese'!$H$5:$H$244,'Piano mese per mese'!$J$5:$J$244,"&gt;="&amp;I$13,'Piano mese per mese'!$J$5:$J$244,"&lt;="&amp;I$14,'Piano mese per mese'!$A$5:$A$244,8)+IF(AND(Commesse!$X$13&gt;=I$13,Commesse!$X$13&lt;=I$14),Commesse!$W$13,0)-SUMIFS('Piano mese per mese'!$D$5:$D$244,'Piano mese per mese'!$E$5:$E$244,"&gt;="&amp;I$13,'Piano mese per mese'!$E$5:$E$244,"&lt;="&amp;I$14,'Piano mese per mese'!$A$5:$A$244,8)-SUMIFS('Piano mese per mese'!$F$5:$F$244,'Piano mese per mese'!$G$5:$G$244,"&gt;="&amp;I$13,'Piano mese per mese'!$G$5:$G$244,"&lt;="&amp;I$14,'Piano mese per mese'!$A$5:$A$244,8))</f>
        <v/>
      </c>
      <c r="J31" s="23">
        <f>IF(Commesse!$D$13="","",SUMIFS('Piano mese per mese'!$H$5:$H$244,'Piano mese per mese'!$J$5:$J$244,"&gt;="&amp;J$13,'Piano mese per mese'!$J$5:$J$244,"&lt;="&amp;J$14,'Piano mese per mese'!$A$5:$A$244,8)+IF(AND(Commesse!$X$13&gt;=J$13,Commesse!$X$13&lt;=J$14),Commesse!$W$13,0)-SUMIFS('Piano mese per mese'!$D$5:$D$244,'Piano mese per mese'!$E$5:$E$244,"&gt;="&amp;J$13,'Piano mese per mese'!$E$5:$E$244,"&lt;="&amp;J$14,'Piano mese per mese'!$A$5:$A$244,8)-SUMIFS('Piano mese per mese'!$F$5:$F$244,'Piano mese per mese'!$G$5:$G$244,"&gt;="&amp;J$13,'Piano mese per mese'!$G$5:$G$244,"&lt;="&amp;J$14,'Piano mese per mese'!$A$5:$A$244,8))</f>
        <v/>
      </c>
      <c r="K31" s="23">
        <f>IF(Commesse!$D$13="","",SUMIFS('Piano mese per mese'!$H$5:$H$244,'Piano mese per mese'!$J$5:$J$244,"&gt;="&amp;K$13,'Piano mese per mese'!$J$5:$J$244,"&lt;="&amp;K$14,'Piano mese per mese'!$A$5:$A$244,8)+IF(AND(Commesse!$X$13&gt;=K$13,Commesse!$X$13&lt;=K$14),Commesse!$W$13,0)-SUMIFS('Piano mese per mese'!$D$5:$D$244,'Piano mese per mese'!$E$5:$E$244,"&gt;="&amp;K$13,'Piano mese per mese'!$E$5:$E$244,"&lt;="&amp;K$14,'Piano mese per mese'!$A$5:$A$244,8)-SUMIFS('Piano mese per mese'!$F$5:$F$244,'Piano mese per mese'!$G$5:$G$244,"&gt;="&amp;K$13,'Piano mese per mese'!$G$5:$G$244,"&lt;="&amp;K$14,'Piano mese per mese'!$A$5:$A$244,8))</f>
        <v/>
      </c>
      <c r="L31" s="23">
        <f>IF(Commesse!$D$13="","",SUMIFS('Piano mese per mese'!$H$5:$H$244,'Piano mese per mese'!$J$5:$J$244,"&gt;="&amp;L$13,'Piano mese per mese'!$J$5:$J$244,"&lt;="&amp;L$14,'Piano mese per mese'!$A$5:$A$244,8)+IF(AND(Commesse!$X$13&gt;=L$13,Commesse!$X$13&lt;=L$14),Commesse!$W$13,0)-SUMIFS('Piano mese per mese'!$D$5:$D$244,'Piano mese per mese'!$E$5:$E$244,"&gt;="&amp;L$13,'Piano mese per mese'!$E$5:$E$244,"&lt;="&amp;L$14,'Piano mese per mese'!$A$5:$A$244,8)-SUMIFS('Piano mese per mese'!$F$5:$F$244,'Piano mese per mese'!$G$5:$G$244,"&gt;="&amp;L$13,'Piano mese per mese'!$G$5:$G$244,"&lt;="&amp;L$14,'Piano mese per mese'!$A$5:$A$244,8))</f>
        <v/>
      </c>
      <c r="M31" s="23">
        <f>IF(Commesse!$D$13="","",SUMIFS('Piano mese per mese'!$H$5:$H$244,'Piano mese per mese'!$J$5:$J$244,"&gt;="&amp;M$13,'Piano mese per mese'!$J$5:$J$244,"&lt;="&amp;M$14,'Piano mese per mese'!$A$5:$A$244,8)+IF(AND(Commesse!$X$13&gt;=M$13,Commesse!$X$13&lt;=M$14),Commesse!$W$13,0)-SUMIFS('Piano mese per mese'!$D$5:$D$244,'Piano mese per mese'!$E$5:$E$244,"&gt;="&amp;M$13,'Piano mese per mese'!$E$5:$E$244,"&lt;="&amp;M$14,'Piano mese per mese'!$A$5:$A$244,8)-SUMIFS('Piano mese per mese'!$F$5:$F$244,'Piano mese per mese'!$G$5:$G$244,"&gt;="&amp;M$13,'Piano mese per mese'!$G$5:$G$244,"&lt;="&amp;M$14,'Piano mese per mese'!$A$5:$A$244,8))</f>
        <v/>
      </c>
      <c r="N31" s="23">
        <f>IF(Commesse!$D$13="","",SUMIFS('Piano mese per mese'!$H$5:$H$244,'Piano mese per mese'!$J$5:$J$244,"&gt;="&amp;N$13,'Piano mese per mese'!$J$5:$J$244,"&lt;="&amp;N$14,'Piano mese per mese'!$A$5:$A$244,8)+IF(AND(Commesse!$X$13&gt;=N$13,Commesse!$X$13&lt;=N$14),Commesse!$W$13,0)-SUMIFS('Piano mese per mese'!$D$5:$D$244,'Piano mese per mese'!$E$5:$E$244,"&gt;="&amp;N$13,'Piano mese per mese'!$E$5:$E$244,"&lt;="&amp;N$14,'Piano mese per mese'!$A$5:$A$244,8)-SUMIFS('Piano mese per mese'!$F$5:$F$244,'Piano mese per mese'!$G$5:$G$244,"&gt;="&amp;N$13,'Piano mese per mese'!$G$5:$G$244,"&lt;="&amp;N$14,'Piano mese per mese'!$A$5:$A$244,8))</f>
        <v/>
      </c>
      <c r="O31" s="23">
        <f>IF(Commesse!$D$13="","",SUM(B31:N31))</f>
        <v/>
      </c>
    </row>
    <row r="32">
      <c r="A32">
        <f>IF(Commesse!$D$14="","Commessa 9 (vuota)",Commesse!$B$14)</f>
        <v/>
      </c>
      <c r="B32" s="23">
        <f>IF(Commesse!$D$14="","",SUMIFS('Piano mese per mese'!$H$5:$H$244,'Piano mese per mese'!$J$5:$J$244,"&gt;="&amp;B$13,'Piano mese per mese'!$J$5:$J$244,"&lt;="&amp;B$14,'Piano mese per mese'!$A$5:$A$244,9)+IF(AND(Commesse!$X$14&gt;=B$13,Commesse!$X$14&lt;=B$14),Commesse!$W$14,0)-SUMIFS('Piano mese per mese'!$D$5:$D$244,'Piano mese per mese'!$E$5:$E$244,"&gt;="&amp;B$13,'Piano mese per mese'!$E$5:$E$244,"&lt;="&amp;B$14,'Piano mese per mese'!$A$5:$A$244,9)-SUMIFS('Piano mese per mese'!$F$5:$F$244,'Piano mese per mese'!$G$5:$G$244,"&gt;="&amp;B$13,'Piano mese per mese'!$G$5:$G$244,"&lt;="&amp;B$14,'Piano mese per mese'!$A$5:$A$244,9))</f>
        <v/>
      </c>
      <c r="C32" s="23">
        <f>IF(Commesse!$D$14="","",SUMIFS('Piano mese per mese'!$H$5:$H$244,'Piano mese per mese'!$J$5:$J$244,"&gt;="&amp;C$13,'Piano mese per mese'!$J$5:$J$244,"&lt;="&amp;C$14,'Piano mese per mese'!$A$5:$A$244,9)+IF(AND(Commesse!$X$14&gt;=C$13,Commesse!$X$14&lt;=C$14),Commesse!$W$14,0)-SUMIFS('Piano mese per mese'!$D$5:$D$244,'Piano mese per mese'!$E$5:$E$244,"&gt;="&amp;C$13,'Piano mese per mese'!$E$5:$E$244,"&lt;="&amp;C$14,'Piano mese per mese'!$A$5:$A$244,9)-SUMIFS('Piano mese per mese'!$F$5:$F$244,'Piano mese per mese'!$G$5:$G$244,"&gt;="&amp;C$13,'Piano mese per mese'!$G$5:$G$244,"&lt;="&amp;C$14,'Piano mese per mese'!$A$5:$A$244,9))</f>
        <v/>
      </c>
      <c r="D32" s="23">
        <f>IF(Commesse!$D$14="","",SUMIFS('Piano mese per mese'!$H$5:$H$244,'Piano mese per mese'!$J$5:$J$244,"&gt;="&amp;D$13,'Piano mese per mese'!$J$5:$J$244,"&lt;="&amp;D$14,'Piano mese per mese'!$A$5:$A$244,9)+IF(AND(Commesse!$X$14&gt;=D$13,Commesse!$X$14&lt;=D$14),Commesse!$W$14,0)-SUMIFS('Piano mese per mese'!$D$5:$D$244,'Piano mese per mese'!$E$5:$E$244,"&gt;="&amp;D$13,'Piano mese per mese'!$E$5:$E$244,"&lt;="&amp;D$14,'Piano mese per mese'!$A$5:$A$244,9)-SUMIFS('Piano mese per mese'!$F$5:$F$244,'Piano mese per mese'!$G$5:$G$244,"&gt;="&amp;D$13,'Piano mese per mese'!$G$5:$G$244,"&lt;="&amp;D$14,'Piano mese per mese'!$A$5:$A$244,9))</f>
        <v/>
      </c>
      <c r="E32" s="23">
        <f>IF(Commesse!$D$14="","",SUMIFS('Piano mese per mese'!$H$5:$H$244,'Piano mese per mese'!$J$5:$J$244,"&gt;="&amp;E$13,'Piano mese per mese'!$J$5:$J$244,"&lt;="&amp;E$14,'Piano mese per mese'!$A$5:$A$244,9)+IF(AND(Commesse!$X$14&gt;=E$13,Commesse!$X$14&lt;=E$14),Commesse!$W$14,0)-SUMIFS('Piano mese per mese'!$D$5:$D$244,'Piano mese per mese'!$E$5:$E$244,"&gt;="&amp;E$13,'Piano mese per mese'!$E$5:$E$244,"&lt;="&amp;E$14,'Piano mese per mese'!$A$5:$A$244,9)-SUMIFS('Piano mese per mese'!$F$5:$F$244,'Piano mese per mese'!$G$5:$G$244,"&gt;="&amp;E$13,'Piano mese per mese'!$G$5:$G$244,"&lt;="&amp;E$14,'Piano mese per mese'!$A$5:$A$244,9))</f>
        <v/>
      </c>
      <c r="F32" s="23">
        <f>IF(Commesse!$D$14="","",SUMIFS('Piano mese per mese'!$H$5:$H$244,'Piano mese per mese'!$J$5:$J$244,"&gt;="&amp;F$13,'Piano mese per mese'!$J$5:$J$244,"&lt;="&amp;F$14,'Piano mese per mese'!$A$5:$A$244,9)+IF(AND(Commesse!$X$14&gt;=F$13,Commesse!$X$14&lt;=F$14),Commesse!$W$14,0)-SUMIFS('Piano mese per mese'!$D$5:$D$244,'Piano mese per mese'!$E$5:$E$244,"&gt;="&amp;F$13,'Piano mese per mese'!$E$5:$E$244,"&lt;="&amp;F$14,'Piano mese per mese'!$A$5:$A$244,9)-SUMIFS('Piano mese per mese'!$F$5:$F$244,'Piano mese per mese'!$G$5:$G$244,"&gt;="&amp;F$13,'Piano mese per mese'!$G$5:$G$244,"&lt;="&amp;F$14,'Piano mese per mese'!$A$5:$A$244,9))</f>
        <v/>
      </c>
      <c r="G32" s="23">
        <f>IF(Commesse!$D$14="","",SUMIFS('Piano mese per mese'!$H$5:$H$244,'Piano mese per mese'!$J$5:$J$244,"&gt;="&amp;G$13,'Piano mese per mese'!$J$5:$J$244,"&lt;="&amp;G$14,'Piano mese per mese'!$A$5:$A$244,9)+IF(AND(Commesse!$X$14&gt;=G$13,Commesse!$X$14&lt;=G$14),Commesse!$W$14,0)-SUMIFS('Piano mese per mese'!$D$5:$D$244,'Piano mese per mese'!$E$5:$E$244,"&gt;="&amp;G$13,'Piano mese per mese'!$E$5:$E$244,"&lt;="&amp;G$14,'Piano mese per mese'!$A$5:$A$244,9)-SUMIFS('Piano mese per mese'!$F$5:$F$244,'Piano mese per mese'!$G$5:$G$244,"&gt;="&amp;G$13,'Piano mese per mese'!$G$5:$G$244,"&lt;="&amp;G$14,'Piano mese per mese'!$A$5:$A$244,9))</f>
        <v/>
      </c>
      <c r="H32" s="23">
        <f>IF(Commesse!$D$14="","",SUMIFS('Piano mese per mese'!$H$5:$H$244,'Piano mese per mese'!$J$5:$J$244,"&gt;="&amp;H$13,'Piano mese per mese'!$J$5:$J$244,"&lt;="&amp;H$14,'Piano mese per mese'!$A$5:$A$244,9)+IF(AND(Commesse!$X$14&gt;=H$13,Commesse!$X$14&lt;=H$14),Commesse!$W$14,0)-SUMIFS('Piano mese per mese'!$D$5:$D$244,'Piano mese per mese'!$E$5:$E$244,"&gt;="&amp;H$13,'Piano mese per mese'!$E$5:$E$244,"&lt;="&amp;H$14,'Piano mese per mese'!$A$5:$A$244,9)-SUMIFS('Piano mese per mese'!$F$5:$F$244,'Piano mese per mese'!$G$5:$G$244,"&gt;="&amp;H$13,'Piano mese per mese'!$G$5:$G$244,"&lt;="&amp;H$14,'Piano mese per mese'!$A$5:$A$244,9))</f>
        <v/>
      </c>
      <c r="I32" s="23">
        <f>IF(Commesse!$D$14="","",SUMIFS('Piano mese per mese'!$H$5:$H$244,'Piano mese per mese'!$J$5:$J$244,"&gt;="&amp;I$13,'Piano mese per mese'!$J$5:$J$244,"&lt;="&amp;I$14,'Piano mese per mese'!$A$5:$A$244,9)+IF(AND(Commesse!$X$14&gt;=I$13,Commesse!$X$14&lt;=I$14),Commesse!$W$14,0)-SUMIFS('Piano mese per mese'!$D$5:$D$244,'Piano mese per mese'!$E$5:$E$244,"&gt;="&amp;I$13,'Piano mese per mese'!$E$5:$E$244,"&lt;="&amp;I$14,'Piano mese per mese'!$A$5:$A$244,9)-SUMIFS('Piano mese per mese'!$F$5:$F$244,'Piano mese per mese'!$G$5:$G$244,"&gt;="&amp;I$13,'Piano mese per mese'!$G$5:$G$244,"&lt;="&amp;I$14,'Piano mese per mese'!$A$5:$A$244,9))</f>
        <v/>
      </c>
      <c r="J32" s="23">
        <f>IF(Commesse!$D$14="","",SUMIFS('Piano mese per mese'!$H$5:$H$244,'Piano mese per mese'!$J$5:$J$244,"&gt;="&amp;J$13,'Piano mese per mese'!$J$5:$J$244,"&lt;="&amp;J$14,'Piano mese per mese'!$A$5:$A$244,9)+IF(AND(Commesse!$X$14&gt;=J$13,Commesse!$X$14&lt;=J$14),Commesse!$W$14,0)-SUMIFS('Piano mese per mese'!$D$5:$D$244,'Piano mese per mese'!$E$5:$E$244,"&gt;="&amp;J$13,'Piano mese per mese'!$E$5:$E$244,"&lt;="&amp;J$14,'Piano mese per mese'!$A$5:$A$244,9)-SUMIFS('Piano mese per mese'!$F$5:$F$244,'Piano mese per mese'!$G$5:$G$244,"&gt;="&amp;J$13,'Piano mese per mese'!$G$5:$G$244,"&lt;="&amp;J$14,'Piano mese per mese'!$A$5:$A$244,9))</f>
        <v/>
      </c>
      <c r="K32" s="23">
        <f>IF(Commesse!$D$14="","",SUMIFS('Piano mese per mese'!$H$5:$H$244,'Piano mese per mese'!$J$5:$J$244,"&gt;="&amp;K$13,'Piano mese per mese'!$J$5:$J$244,"&lt;="&amp;K$14,'Piano mese per mese'!$A$5:$A$244,9)+IF(AND(Commesse!$X$14&gt;=K$13,Commesse!$X$14&lt;=K$14),Commesse!$W$14,0)-SUMIFS('Piano mese per mese'!$D$5:$D$244,'Piano mese per mese'!$E$5:$E$244,"&gt;="&amp;K$13,'Piano mese per mese'!$E$5:$E$244,"&lt;="&amp;K$14,'Piano mese per mese'!$A$5:$A$244,9)-SUMIFS('Piano mese per mese'!$F$5:$F$244,'Piano mese per mese'!$G$5:$G$244,"&gt;="&amp;K$13,'Piano mese per mese'!$G$5:$G$244,"&lt;="&amp;K$14,'Piano mese per mese'!$A$5:$A$244,9))</f>
        <v/>
      </c>
      <c r="L32" s="23">
        <f>IF(Commesse!$D$14="","",SUMIFS('Piano mese per mese'!$H$5:$H$244,'Piano mese per mese'!$J$5:$J$244,"&gt;="&amp;L$13,'Piano mese per mese'!$J$5:$J$244,"&lt;="&amp;L$14,'Piano mese per mese'!$A$5:$A$244,9)+IF(AND(Commesse!$X$14&gt;=L$13,Commesse!$X$14&lt;=L$14),Commesse!$W$14,0)-SUMIFS('Piano mese per mese'!$D$5:$D$244,'Piano mese per mese'!$E$5:$E$244,"&gt;="&amp;L$13,'Piano mese per mese'!$E$5:$E$244,"&lt;="&amp;L$14,'Piano mese per mese'!$A$5:$A$244,9)-SUMIFS('Piano mese per mese'!$F$5:$F$244,'Piano mese per mese'!$G$5:$G$244,"&gt;="&amp;L$13,'Piano mese per mese'!$G$5:$G$244,"&lt;="&amp;L$14,'Piano mese per mese'!$A$5:$A$244,9))</f>
        <v/>
      </c>
      <c r="M32" s="23">
        <f>IF(Commesse!$D$14="","",SUMIFS('Piano mese per mese'!$H$5:$H$244,'Piano mese per mese'!$J$5:$J$244,"&gt;="&amp;M$13,'Piano mese per mese'!$J$5:$J$244,"&lt;="&amp;M$14,'Piano mese per mese'!$A$5:$A$244,9)+IF(AND(Commesse!$X$14&gt;=M$13,Commesse!$X$14&lt;=M$14),Commesse!$W$14,0)-SUMIFS('Piano mese per mese'!$D$5:$D$244,'Piano mese per mese'!$E$5:$E$244,"&gt;="&amp;M$13,'Piano mese per mese'!$E$5:$E$244,"&lt;="&amp;M$14,'Piano mese per mese'!$A$5:$A$244,9)-SUMIFS('Piano mese per mese'!$F$5:$F$244,'Piano mese per mese'!$G$5:$G$244,"&gt;="&amp;M$13,'Piano mese per mese'!$G$5:$G$244,"&lt;="&amp;M$14,'Piano mese per mese'!$A$5:$A$244,9))</f>
        <v/>
      </c>
      <c r="N32" s="23">
        <f>IF(Commesse!$D$14="","",SUMIFS('Piano mese per mese'!$H$5:$H$244,'Piano mese per mese'!$J$5:$J$244,"&gt;="&amp;N$13,'Piano mese per mese'!$J$5:$J$244,"&lt;="&amp;N$14,'Piano mese per mese'!$A$5:$A$244,9)+IF(AND(Commesse!$X$14&gt;=N$13,Commesse!$X$14&lt;=N$14),Commesse!$W$14,0)-SUMIFS('Piano mese per mese'!$D$5:$D$244,'Piano mese per mese'!$E$5:$E$244,"&gt;="&amp;N$13,'Piano mese per mese'!$E$5:$E$244,"&lt;="&amp;N$14,'Piano mese per mese'!$A$5:$A$244,9)-SUMIFS('Piano mese per mese'!$F$5:$F$244,'Piano mese per mese'!$G$5:$G$244,"&gt;="&amp;N$13,'Piano mese per mese'!$G$5:$G$244,"&lt;="&amp;N$14,'Piano mese per mese'!$A$5:$A$244,9))</f>
        <v/>
      </c>
      <c r="O32" s="23">
        <f>IF(Commesse!$D$14="","",SUM(B32:N32))</f>
        <v/>
      </c>
    </row>
    <row r="33">
      <c r="A33">
        <f>IF(Commesse!$D$15="","Commessa 10 (vuota)",Commesse!$B$15)</f>
        <v/>
      </c>
      <c r="B33" s="23">
        <f>IF(Commesse!$D$15="","",SUMIFS('Piano mese per mese'!$H$5:$H$244,'Piano mese per mese'!$J$5:$J$244,"&gt;="&amp;B$13,'Piano mese per mese'!$J$5:$J$244,"&lt;="&amp;B$14,'Piano mese per mese'!$A$5:$A$244,10)+IF(AND(Commesse!$X$15&gt;=B$13,Commesse!$X$15&lt;=B$14),Commesse!$W$15,0)-SUMIFS('Piano mese per mese'!$D$5:$D$244,'Piano mese per mese'!$E$5:$E$244,"&gt;="&amp;B$13,'Piano mese per mese'!$E$5:$E$244,"&lt;="&amp;B$14,'Piano mese per mese'!$A$5:$A$244,10)-SUMIFS('Piano mese per mese'!$F$5:$F$244,'Piano mese per mese'!$G$5:$G$244,"&gt;="&amp;B$13,'Piano mese per mese'!$G$5:$G$244,"&lt;="&amp;B$14,'Piano mese per mese'!$A$5:$A$244,10))</f>
        <v/>
      </c>
      <c r="C33" s="23">
        <f>IF(Commesse!$D$15="","",SUMIFS('Piano mese per mese'!$H$5:$H$244,'Piano mese per mese'!$J$5:$J$244,"&gt;="&amp;C$13,'Piano mese per mese'!$J$5:$J$244,"&lt;="&amp;C$14,'Piano mese per mese'!$A$5:$A$244,10)+IF(AND(Commesse!$X$15&gt;=C$13,Commesse!$X$15&lt;=C$14),Commesse!$W$15,0)-SUMIFS('Piano mese per mese'!$D$5:$D$244,'Piano mese per mese'!$E$5:$E$244,"&gt;="&amp;C$13,'Piano mese per mese'!$E$5:$E$244,"&lt;="&amp;C$14,'Piano mese per mese'!$A$5:$A$244,10)-SUMIFS('Piano mese per mese'!$F$5:$F$244,'Piano mese per mese'!$G$5:$G$244,"&gt;="&amp;C$13,'Piano mese per mese'!$G$5:$G$244,"&lt;="&amp;C$14,'Piano mese per mese'!$A$5:$A$244,10))</f>
        <v/>
      </c>
      <c r="D33" s="23">
        <f>IF(Commesse!$D$15="","",SUMIFS('Piano mese per mese'!$H$5:$H$244,'Piano mese per mese'!$J$5:$J$244,"&gt;="&amp;D$13,'Piano mese per mese'!$J$5:$J$244,"&lt;="&amp;D$14,'Piano mese per mese'!$A$5:$A$244,10)+IF(AND(Commesse!$X$15&gt;=D$13,Commesse!$X$15&lt;=D$14),Commesse!$W$15,0)-SUMIFS('Piano mese per mese'!$D$5:$D$244,'Piano mese per mese'!$E$5:$E$244,"&gt;="&amp;D$13,'Piano mese per mese'!$E$5:$E$244,"&lt;="&amp;D$14,'Piano mese per mese'!$A$5:$A$244,10)-SUMIFS('Piano mese per mese'!$F$5:$F$244,'Piano mese per mese'!$G$5:$G$244,"&gt;="&amp;D$13,'Piano mese per mese'!$G$5:$G$244,"&lt;="&amp;D$14,'Piano mese per mese'!$A$5:$A$244,10))</f>
        <v/>
      </c>
      <c r="E33" s="23">
        <f>IF(Commesse!$D$15="","",SUMIFS('Piano mese per mese'!$H$5:$H$244,'Piano mese per mese'!$J$5:$J$244,"&gt;="&amp;E$13,'Piano mese per mese'!$J$5:$J$244,"&lt;="&amp;E$14,'Piano mese per mese'!$A$5:$A$244,10)+IF(AND(Commesse!$X$15&gt;=E$13,Commesse!$X$15&lt;=E$14),Commesse!$W$15,0)-SUMIFS('Piano mese per mese'!$D$5:$D$244,'Piano mese per mese'!$E$5:$E$244,"&gt;="&amp;E$13,'Piano mese per mese'!$E$5:$E$244,"&lt;="&amp;E$14,'Piano mese per mese'!$A$5:$A$244,10)-SUMIFS('Piano mese per mese'!$F$5:$F$244,'Piano mese per mese'!$G$5:$G$244,"&gt;="&amp;E$13,'Piano mese per mese'!$G$5:$G$244,"&lt;="&amp;E$14,'Piano mese per mese'!$A$5:$A$244,10))</f>
        <v/>
      </c>
      <c r="F33" s="23">
        <f>IF(Commesse!$D$15="","",SUMIFS('Piano mese per mese'!$H$5:$H$244,'Piano mese per mese'!$J$5:$J$244,"&gt;="&amp;F$13,'Piano mese per mese'!$J$5:$J$244,"&lt;="&amp;F$14,'Piano mese per mese'!$A$5:$A$244,10)+IF(AND(Commesse!$X$15&gt;=F$13,Commesse!$X$15&lt;=F$14),Commesse!$W$15,0)-SUMIFS('Piano mese per mese'!$D$5:$D$244,'Piano mese per mese'!$E$5:$E$244,"&gt;="&amp;F$13,'Piano mese per mese'!$E$5:$E$244,"&lt;="&amp;F$14,'Piano mese per mese'!$A$5:$A$244,10)-SUMIFS('Piano mese per mese'!$F$5:$F$244,'Piano mese per mese'!$G$5:$G$244,"&gt;="&amp;F$13,'Piano mese per mese'!$G$5:$G$244,"&lt;="&amp;F$14,'Piano mese per mese'!$A$5:$A$244,10))</f>
        <v/>
      </c>
      <c r="G33" s="23">
        <f>IF(Commesse!$D$15="","",SUMIFS('Piano mese per mese'!$H$5:$H$244,'Piano mese per mese'!$J$5:$J$244,"&gt;="&amp;G$13,'Piano mese per mese'!$J$5:$J$244,"&lt;="&amp;G$14,'Piano mese per mese'!$A$5:$A$244,10)+IF(AND(Commesse!$X$15&gt;=G$13,Commesse!$X$15&lt;=G$14),Commesse!$W$15,0)-SUMIFS('Piano mese per mese'!$D$5:$D$244,'Piano mese per mese'!$E$5:$E$244,"&gt;="&amp;G$13,'Piano mese per mese'!$E$5:$E$244,"&lt;="&amp;G$14,'Piano mese per mese'!$A$5:$A$244,10)-SUMIFS('Piano mese per mese'!$F$5:$F$244,'Piano mese per mese'!$G$5:$G$244,"&gt;="&amp;G$13,'Piano mese per mese'!$G$5:$G$244,"&lt;="&amp;G$14,'Piano mese per mese'!$A$5:$A$244,10))</f>
        <v/>
      </c>
      <c r="H33" s="23">
        <f>IF(Commesse!$D$15="","",SUMIFS('Piano mese per mese'!$H$5:$H$244,'Piano mese per mese'!$J$5:$J$244,"&gt;="&amp;H$13,'Piano mese per mese'!$J$5:$J$244,"&lt;="&amp;H$14,'Piano mese per mese'!$A$5:$A$244,10)+IF(AND(Commesse!$X$15&gt;=H$13,Commesse!$X$15&lt;=H$14),Commesse!$W$15,0)-SUMIFS('Piano mese per mese'!$D$5:$D$244,'Piano mese per mese'!$E$5:$E$244,"&gt;="&amp;H$13,'Piano mese per mese'!$E$5:$E$244,"&lt;="&amp;H$14,'Piano mese per mese'!$A$5:$A$244,10)-SUMIFS('Piano mese per mese'!$F$5:$F$244,'Piano mese per mese'!$G$5:$G$244,"&gt;="&amp;H$13,'Piano mese per mese'!$G$5:$G$244,"&lt;="&amp;H$14,'Piano mese per mese'!$A$5:$A$244,10))</f>
        <v/>
      </c>
      <c r="I33" s="23">
        <f>IF(Commesse!$D$15="","",SUMIFS('Piano mese per mese'!$H$5:$H$244,'Piano mese per mese'!$J$5:$J$244,"&gt;="&amp;I$13,'Piano mese per mese'!$J$5:$J$244,"&lt;="&amp;I$14,'Piano mese per mese'!$A$5:$A$244,10)+IF(AND(Commesse!$X$15&gt;=I$13,Commesse!$X$15&lt;=I$14),Commesse!$W$15,0)-SUMIFS('Piano mese per mese'!$D$5:$D$244,'Piano mese per mese'!$E$5:$E$244,"&gt;="&amp;I$13,'Piano mese per mese'!$E$5:$E$244,"&lt;="&amp;I$14,'Piano mese per mese'!$A$5:$A$244,10)-SUMIFS('Piano mese per mese'!$F$5:$F$244,'Piano mese per mese'!$G$5:$G$244,"&gt;="&amp;I$13,'Piano mese per mese'!$G$5:$G$244,"&lt;="&amp;I$14,'Piano mese per mese'!$A$5:$A$244,10))</f>
        <v/>
      </c>
      <c r="J33" s="23">
        <f>IF(Commesse!$D$15="","",SUMIFS('Piano mese per mese'!$H$5:$H$244,'Piano mese per mese'!$J$5:$J$244,"&gt;="&amp;J$13,'Piano mese per mese'!$J$5:$J$244,"&lt;="&amp;J$14,'Piano mese per mese'!$A$5:$A$244,10)+IF(AND(Commesse!$X$15&gt;=J$13,Commesse!$X$15&lt;=J$14),Commesse!$W$15,0)-SUMIFS('Piano mese per mese'!$D$5:$D$244,'Piano mese per mese'!$E$5:$E$244,"&gt;="&amp;J$13,'Piano mese per mese'!$E$5:$E$244,"&lt;="&amp;J$14,'Piano mese per mese'!$A$5:$A$244,10)-SUMIFS('Piano mese per mese'!$F$5:$F$244,'Piano mese per mese'!$G$5:$G$244,"&gt;="&amp;J$13,'Piano mese per mese'!$G$5:$G$244,"&lt;="&amp;J$14,'Piano mese per mese'!$A$5:$A$244,10))</f>
        <v/>
      </c>
      <c r="K33" s="23">
        <f>IF(Commesse!$D$15="","",SUMIFS('Piano mese per mese'!$H$5:$H$244,'Piano mese per mese'!$J$5:$J$244,"&gt;="&amp;K$13,'Piano mese per mese'!$J$5:$J$244,"&lt;="&amp;K$14,'Piano mese per mese'!$A$5:$A$244,10)+IF(AND(Commesse!$X$15&gt;=K$13,Commesse!$X$15&lt;=K$14),Commesse!$W$15,0)-SUMIFS('Piano mese per mese'!$D$5:$D$244,'Piano mese per mese'!$E$5:$E$244,"&gt;="&amp;K$13,'Piano mese per mese'!$E$5:$E$244,"&lt;="&amp;K$14,'Piano mese per mese'!$A$5:$A$244,10)-SUMIFS('Piano mese per mese'!$F$5:$F$244,'Piano mese per mese'!$G$5:$G$244,"&gt;="&amp;K$13,'Piano mese per mese'!$G$5:$G$244,"&lt;="&amp;K$14,'Piano mese per mese'!$A$5:$A$244,10))</f>
        <v/>
      </c>
      <c r="L33" s="23">
        <f>IF(Commesse!$D$15="","",SUMIFS('Piano mese per mese'!$H$5:$H$244,'Piano mese per mese'!$J$5:$J$244,"&gt;="&amp;L$13,'Piano mese per mese'!$J$5:$J$244,"&lt;="&amp;L$14,'Piano mese per mese'!$A$5:$A$244,10)+IF(AND(Commesse!$X$15&gt;=L$13,Commesse!$X$15&lt;=L$14),Commesse!$W$15,0)-SUMIFS('Piano mese per mese'!$D$5:$D$244,'Piano mese per mese'!$E$5:$E$244,"&gt;="&amp;L$13,'Piano mese per mese'!$E$5:$E$244,"&lt;="&amp;L$14,'Piano mese per mese'!$A$5:$A$244,10)-SUMIFS('Piano mese per mese'!$F$5:$F$244,'Piano mese per mese'!$G$5:$G$244,"&gt;="&amp;L$13,'Piano mese per mese'!$G$5:$G$244,"&lt;="&amp;L$14,'Piano mese per mese'!$A$5:$A$244,10))</f>
        <v/>
      </c>
      <c r="M33" s="23">
        <f>IF(Commesse!$D$15="","",SUMIFS('Piano mese per mese'!$H$5:$H$244,'Piano mese per mese'!$J$5:$J$244,"&gt;="&amp;M$13,'Piano mese per mese'!$J$5:$J$244,"&lt;="&amp;M$14,'Piano mese per mese'!$A$5:$A$244,10)+IF(AND(Commesse!$X$15&gt;=M$13,Commesse!$X$15&lt;=M$14),Commesse!$W$15,0)-SUMIFS('Piano mese per mese'!$D$5:$D$244,'Piano mese per mese'!$E$5:$E$244,"&gt;="&amp;M$13,'Piano mese per mese'!$E$5:$E$244,"&lt;="&amp;M$14,'Piano mese per mese'!$A$5:$A$244,10)-SUMIFS('Piano mese per mese'!$F$5:$F$244,'Piano mese per mese'!$G$5:$G$244,"&gt;="&amp;M$13,'Piano mese per mese'!$G$5:$G$244,"&lt;="&amp;M$14,'Piano mese per mese'!$A$5:$A$244,10))</f>
        <v/>
      </c>
      <c r="N33" s="23">
        <f>IF(Commesse!$D$15="","",SUMIFS('Piano mese per mese'!$H$5:$H$244,'Piano mese per mese'!$J$5:$J$244,"&gt;="&amp;N$13,'Piano mese per mese'!$J$5:$J$244,"&lt;="&amp;N$14,'Piano mese per mese'!$A$5:$A$244,10)+IF(AND(Commesse!$X$15&gt;=N$13,Commesse!$X$15&lt;=N$14),Commesse!$W$15,0)-SUMIFS('Piano mese per mese'!$D$5:$D$244,'Piano mese per mese'!$E$5:$E$244,"&gt;="&amp;N$13,'Piano mese per mese'!$E$5:$E$244,"&lt;="&amp;N$14,'Piano mese per mese'!$A$5:$A$244,10)-SUMIFS('Piano mese per mese'!$F$5:$F$244,'Piano mese per mese'!$G$5:$G$244,"&gt;="&amp;N$13,'Piano mese per mese'!$G$5:$G$244,"&lt;="&amp;N$14,'Piano mese per mese'!$A$5:$A$244,10))</f>
        <v/>
      </c>
      <c r="O33" s="23">
        <f>IF(Commesse!$D$15="","",SUM(B33:N33))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Talete365</dc:creator>
  <dc:title>Cash flow delle commesse</dc:title>
  <dcterms:created xsi:type="dcterms:W3CDTF">2026-09-30T17:26:11Z</dcterms:created>
  <dcterms:modified xsi:type="dcterms:W3CDTF">2026-09-30T17:26:11Z</dcterms:modified>
</cp:coreProperties>
</file>